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This Week" sheetId="2" state="visible" r:id="rId4"/>
    <sheet name="Tasks" sheetId="3" state="visible" r:id="rId5"/>
    <sheet name="Settings" sheetId="4" state="visible" r:id="rId6"/>
  </sheets>
  <definedNames>
    <definedName function="false" hidden="false" localSheetId="1" name="_xlnm.Print_Area" vbProcedure="false">'This Week'!$B$1:$G$65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<sst xmlns="http://schemas.openxmlformats.org/spreadsheetml/2006/main" count="133" uniqueCount="69">
  <si>
    <t xml:space="preserve">Cleaning Schedule</t>
  </si>
  <si>
    <t xml:space="preserve">From Kitchen Table Sheets · free to use</t>
  </si>
  <si>
    <t xml:space="preserve">How to use it</t>
  </si>
  <si>
    <t xml:space="preserve">1. Settings tab: type the names of the people who share the jobs (up to 6).</t>
  </si>
  <si>
    <t xml:space="preserve">2. Tasks tab: one row per job — how often it should be done (every 3 days, 2 weeks, 1 month…), when it was last done, and who does it.</t>
  </si>
  <si>
    <t xml:space="preserve">3. The sheet works out when each job is next due and marks it Overdue, Due today, This week or Later.</t>
  </si>
  <si>
    <t xml:space="preserve">4. This Week tab: everything overdue or due in the next 7 days, most urgent first, with who's on it.</t>
  </si>
  <si>
    <t xml:space="preserve">5. When you finish a job, change its 'Last done' date to today. Shortcut: click the cell and press Ctrl + ; (works in Excel and Google Sheets).</t>
  </si>
  <si>
    <t xml:space="preserve">Rotating jobs</t>
  </si>
  <si>
    <t xml:space="preserve">Choose 'Rotate' as the person and the job passes to the next name on the list each week, so nobody is stuck with the same job.</t>
  </si>
  <si>
    <t xml:space="preserve">Colours</t>
  </si>
  <si>
    <t xml:space="preserve">Yellow cells with blue text = yours. Grey-headed columns are calculated.</t>
  </si>
  <si>
    <t xml:space="preserve">The example 'Last done' dates count back from today, so the file always shows a realistic mix. Type real dates over them.</t>
  </si>
  <si>
    <t xml:space="preserve">This week</t>
  </si>
  <si>
    <t xml:space="preserve">Job</t>
  </si>
  <si>
    <t xml:space="preserve">Room</t>
  </si>
  <si>
    <t xml:space="preserve">Who</t>
  </si>
  <si>
    <t xml:space="preserve">Due</t>
  </si>
  <si>
    <t xml:space="preserve">Status</t>
  </si>
  <si>
    <t xml:space="preserve">✓</t>
  </si>
  <si>
    <t xml:space="preserve">All jobs</t>
  </si>
  <si>
    <t xml:space="preserve">Every</t>
  </si>
  <si>
    <t xml:space="preserve">Days / weeks / months</t>
  </si>
  <si>
    <t xml:space="preserve">Last done</t>
  </si>
  <si>
    <t xml:space="preserve">Next due</t>
  </si>
  <si>
    <t xml:space="preserve">Days left</t>
  </si>
  <si>
    <t xml:space="preserve">Assigned to</t>
  </si>
  <si>
    <t xml:space="preserve">sort</t>
  </si>
  <si>
    <t xml:space="preserve">Wipe counters and stovetop</t>
  </si>
  <si>
    <t xml:space="preserve">Kitchen</t>
  </si>
  <si>
    <t xml:space="preserve">days</t>
  </si>
  <si>
    <t xml:space="preserve">Rotate</t>
  </si>
  <si>
    <t xml:space="preserve">Load / unload dishwasher</t>
  </si>
  <si>
    <t xml:space="preserve">Take out trash and recycling</t>
  </si>
  <si>
    <t xml:space="preserve">Sam</t>
  </si>
  <si>
    <t xml:space="preserve">Clean microwave</t>
  </si>
  <si>
    <t xml:space="preserve">weeks</t>
  </si>
  <si>
    <t xml:space="preserve">Mop kitchen floor</t>
  </si>
  <si>
    <t xml:space="preserve">Alex</t>
  </si>
  <si>
    <t xml:space="preserve">Clear out fridge</t>
  </si>
  <si>
    <t xml:space="preserve">Jordan</t>
  </si>
  <si>
    <t xml:space="preserve">Deep-clean oven</t>
  </si>
  <si>
    <t xml:space="preserve">months</t>
  </si>
  <si>
    <t xml:space="preserve">Clean toilet</t>
  </si>
  <si>
    <t xml:space="preserve">Bathroom</t>
  </si>
  <si>
    <t xml:space="preserve">Scrub shower / tub</t>
  </si>
  <si>
    <t xml:space="preserve">Wipe sink and mirror</t>
  </si>
  <si>
    <t xml:space="preserve">Wash bath mats</t>
  </si>
  <si>
    <t xml:space="preserve">Wash towels</t>
  </si>
  <si>
    <t xml:space="preserve">Change bed sheets</t>
  </si>
  <si>
    <t xml:space="preserve">Bedrooms</t>
  </si>
  <si>
    <t xml:space="preserve">Vacuum bedrooms</t>
  </si>
  <si>
    <t xml:space="preserve">Flip / rotate mattress</t>
  </si>
  <si>
    <t xml:space="preserve">Vacuum living room</t>
  </si>
  <si>
    <t xml:space="preserve">Living room</t>
  </si>
  <si>
    <t xml:space="preserve">Dust shelves and surfaces</t>
  </si>
  <si>
    <t xml:space="preserve">Wash throws and cushion covers</t>
  </si>
  <si>
    <t xml:space="preserve">Clean windows (inside)</t>
  </si>
  <si>
    <t xml:space="preserve">Whole house</t>
  </si>
  <si>
    <t xml:space="preserve">Wipe light switches and door handles</t>
  </si>
  <si>
    <t xml:space="preserve">Replace HVAC filter</t>
  </si>
  <si>
    <t xml:space="preserve">Test smoke alarms</t>
  </si>
  <si>
    <t xml:space="preserve">Sweep porch / entryway</t>
  </si>
  <si>
    <t xml:space="preserve">Outside</t>
  </si>
  <si>
    <t xml:space="preserve">Settings</t>
  </si>
  <si>
    <t xml:space="preserve">Today's date</t>
  </si>
  <si>
    <t xml:space="preserve">Updates by itself every time the file opens.</t>
  </si>
  <si>
    <t xml:space="preserve">People</t>
  </si>
  <si>
    <t xml:space="preserve">who list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</si>
</sst>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d\ d\ mmm"/>
    <numFmt numFmtId="166" formatCode="0"/>
    <numFmt numFmtId="167" formatCode="d\ mmm\ yyyy"/>
    <numFmt numFmtId="168" formatCode="@"/>
    <numFmt numFmtId="169" formatCode="General"/>
    <numFmt numFmtId="170" formatCode="ddd\ d\ mmm\ 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1C19"/>
      <name val="Arial"/>
      <family val="0"/>
      <charset val="1"/>
    </font>
    <font>
      <i val="true"/>
      <sz val="9"/>
      <color rgb="FF5A554C"/>
      <name val="Arial"/>
      <family val="0"/>
      <charset val="1"/>
    </font>
    <font>
      <sz val="10"/>
      <color rgb="FF1E1C19"/>
      <name val="Arial"/>
      <family val="0"/>
      <charset val="1"/>
    </font>
    <font>
      <b val="true"/>
      <sz val="10"/>
      <color rgb="FF1E1C19"/>
      <name val="Arial"/>
      <family val="0"/>
      <charset val="1"/>
    </font>
    <font>
      <b val="true"/>
      <sz val="10"/>
      <color rgb="FFFBF8F2"/>
      <name val="Arial"/>
      <family val="0"/>
      <charset val="1"/>
    </font>
    <font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E1C19"/>
        <bgColor rgb="FF333333"/>
      </patternFill>
    </fill>
    <fill>
      <patternFill patternType="solid">
        <fgColor rgb="FF5A554C"/>
        <bgColor rgb="FF333333"/>
      </patternFill>
    </fill>
    <fill>
      <patternFill patternType="solid">
        <fgColor rgb="FFFFF6CC"/>
        <bgColor rgb="FFFBF8F2"/>
      </patternFill>
    </fill>
    <fill>
      <patternFill patternType="solid">
        <fgColor rgb="FFE9DDC6"/>
        <bgColor rgb="FFE3DCCD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DCCD"/>
      </bottom>
      <diagonal/>
    </border>
    <border diagonalUp="false" diagonalDown="false">
      <left style="thin">
        <color rgb="FFCFC6B4"/>
      </left>
      <right style="thin">
        <color rgb="FFCFC6B4"/>
      </right>
      <top style="thin">
        <color rgb="FFCFC6B4"/>
      </top>
      <bottom style="thin">
        <color rgb="FFCFC6B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E8B4A0"/>
        </patternFill>
      </fill>
    </dxf>
    <dxf>
      <fill>
        <patternFill>
          <bgColor rgb="FFF1D49A"/>
        </patternFill>
      </fill>
    </dxf>
    <dxf>
      <fill>
        <patternFill>
          <bgColor rgb="FFDCE3CF"/>
        </patternFill>
      </fill>
    </dxf>
  </dxfs>
  <colors>
    <indexedColors>
      <rgbColor rgb="FF000000"/>
      <rgbColor rgb="FFFBF8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6B4"/>
      <rgbColor rgb="FF808080"/>
      <rgbColor rgb="FF9999FF"/>
      <rgbColor rgb="FF993366"/>
      <rgbColor rgb="FFFFF6CC"/>
      <rgbColor rgb="FFCCFFFF"/>
      <rgbColor rgb="FF660066"/>
      <rgbColor rgb="FFFF8080"/>
      <rgbColor rgb="FF0066CC"/>
      <rgbColor rgb="FFE3DC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3CF"/>
      <rgbColor rgb="FFE9DDC6"/>
      <rgbColor rgb="FF99CCFF"/>
      <rgbColor rgb="FFE8B4A0"/>
      <rgbColor rgb="FFCC99FF"/>
      <rgbColor rgb="FFF1D49A"/>
      <rgbColor rgb="FF3366FF"/>
      <rgbColor rgb="FF33CCCC"/>
      <rgbColor rgb="FF99CC00"/>
      <rgbColor rgb="FFFFCC00"/>
      <rgbColor rgb="FFFF9900"/>
      <rgbColor rgb="FFFF6600"/>
      <rgbColor rgb="FF5A554C"/>
      <rgbColor rgb="FFC9AE84"/>
      <rgbColor rgb="FF003366"/>
      <rgbColor rgb="FF339966"/>
      <rgbColor rgb="FF003300"/>
      <rgbColor rgb="FF1E1C19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23.8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23.8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4" t="s">
        <v>8</v>
      </c>
    </row>
    <row r="13" customFormat="false" ht="23.8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4" t="s">
        <v>10</v>
      </c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3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true" outlineLevel="0" max="1" min="1" style="0" width="13"/>
    <col collapsed="false" customWidth="true" hidden="false" outlineLevel="0" max="2" min="2" style="0" width="36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5"/>
  </cols>
  <sheetData>
    <row r="1" customFormat="false" ht="19.7" hidden="false" customHeight="false" outlineLevel="0" collapsed="false">
      <c r="A1" s="5" t="s">
        <v>13</v>
      </c>
    </row>
    <row r="2" customFormat="false" ht="15" hidden="false" customHeight="false" outlineLevel="0" collapsed="false">
      <c r="A2" s="6" t="str">
        <f aca="false">"Overdue and due in the next 7 days · as of "&amp;TEXT(Settings!B3,"dddd d mmmm")</f>
        <v>Overdue and due in the next 7 days · as of Sunday 25 October</v>
      </c>
    </row>
    <row r="5" customFormat="false" ht="30" hidden="false" customHeight="true" outlineLevel="0" collapsed="false">
      <c r="A5" s="7"/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</row>
    <row r="6" customFormat="false" ht="15" hidden="false" customHeight="false" outlineLevel="0" collapsed="false">
      <c r="A6" s="0" t="n">
        <f aca="false">IFERROR(SMALL(Tasks!$K$6:$K$105,1),"")</f>
        <v>99995023</v>
      </c>
      <c r="B6" s="8" t="str">
        <f aca="false">IF(A6="","",INDEX(Tasks!$A$6:$A$105,MATCH(A6,Tasks!$K$6:$K$105,0)))</f>
        <v>Wash throws and cushion covers</v>
      </c>
      <c r="C6" s="8" t="str">
        <f aca="false">IF(A6="","",INDEX(Tasks!$B$6:$B$105,MATCH(A6,Tasks!$K$6:$K$105,0)))</f>
        <v>Living room</v>
      </c>
      <c r="D6" s="8" t="str">
        <f aca="false">IF(A6="","",INDEX(Tasks!$J$6:$J$105,MATCH(A6,Tasks!$K$6:$K$105,0)))</f>
        <v>Jordan</v>
      </c>
      <c r="E6" s="9" t="n">
        <f aca="false">IF(A6="","",INDEX(Tasks!$G$6:$G$105,MATCH(A6,Tasks!$K$6:$K$105,0)))</f>
        <v>46315</v>
      </c>
      <c r="F6" s="8" t="str">
        <f aca="false">IF(A6="","",INDEX(Tasks!$I$6:$I$105,MATCH(A6,Tasks!$K$6:$K$105,0)))</f>
        <v>Overdue</v>
      </c>
      <c r="G6" s="10"/>
    </row>
    <row r="7" customFormat="false" ht="15" hidden="false" customHeight="false" outlineLevel="0" collapsed="false">
      <c r="A7" s="0" t="n">
        <f aca="false">IFERROR(SMALL(Tasks!$K$6:$K$105,2),"")</f>
        <v>99997018</v>
      </c>
      <c r="B7" s="8" t="str">
        <f aca="false">IF(A7="","",INDEX(Tasks!$A$6:$A$105,MATCH(A7,Tasks!$K$6:$K$105,0)))</f>
        <v>Change bed sheets</v>
      </c>
      <c r="C7" s="8" t="str">
        <f aca="false">IF(A7="","",INDEX(Tasks!$B$6:$B$105,MATCH(A7,Tasks!$K$6:$K$105,0)))</f>
        <v>Bedrooms</v>
      </c>
      <c r="D7" s="8" t="str">
        <f aca="false">IF(A7="","",INDEX(Tasks!$J$6:$J$105,MATCH(A7,Tasks!$K$6:$K$105,0)))</f>
        <v>Jordan</v>
      </c>
      <c r="E7" s="9" t="n">
        <f aca="false">IF(A7="","",INDEX(Tasks!$G$6:$G$105,MATCH(A7,Tasks!$K$6:$K$105,0)))</f>
        <v>46317</v>
      </c>
      <c r="F7" s="8" t="str">
        <f aca="false">IF(A7="","",INDEX(Tasks!$I$6:$I$105,MATCH(A7,Tasks!$K$6:$K$105,0)))</f>
        <v>Overdue</v>
      </c>
      <c r="G7" s="10"/>
    </row>
    <row r="8" customFormat="false" ht="15" hidden="false" customHeight="false" outlineLevel="0" collapsed="false">
      <c r="A8" s="0" t="n">
        <f aca="false">IFERROR(SMALL(Tasks!$K$6:$K$105,3),"")</f>
        <v>99998009</v>
      </c>
      <c r="B8" s="8" t="str">
        <f aca="false">IF(A8="","",INDEX(Tasks!$A$6:$A$105,MATCH(A8,Tasks!$K$6:$K$105,0)))</f>
        <v>Clean microwave</v>
      </c>
      <c r="C8" s="8" t="str">
        <f aca="false">IF(A8="","",INDEX(Tasks!$B$6:$B$105,MATCH(A8,Tasks!$K$6:$K$105,0)))</f>
        <v>Kitchen</v>
      </c>
      <c r="D8" s="8" t="str">
        <f aca="false">IF(A8="","",INDEX(Tasks!$J$6:$J$105,MATCH(A8,Tasks!$K$6:$K$105,0)))</f>
        <v>Jordan</v>
      </c>
      <c r="E8" s="9" t="n">
        <f aca="false">IF(A8="","",INDEX(Tasks!$G$6:$G$105,MATCH(A8,Tasks!$K$6:$K$105,0)))</f>
        <v>46318</v>
      </c>
      <c r="F8" s="8" t="str">
        <f aca="false">IF(A8="","",INDEX(Tasks!$I$6:$I$105,MATCH(A8,Tasks!$K$6:$K$105,0)))</f>
        <v>Overdue</v>
      </c>
      <c r="G8" s="10"/>
    </row>
    <row r="9" customFormat="false" ht="15" hidden="false" customHeight="false" outlineLevel="0" collapsed="false">
      <c r="A9" s="0" t="n">
        <f aca="false">IFERROR(SMALL(Tasks!$K$6:$K$105,4),"")</f>
        <v>99999008</v>
      </c>
      <c r="B9" s="8" t="str">
        <f aca="false">IF(A9="","",INDEX(Tasks!$A$6:$A$105,MATCH(A9,Tasks!$K$6:$K$105,0)))</f>
        <v>Take out trash and recycling</v>
      </c>
      <c r="C9" s="8" t="str">
        <f aca="false">IF(A9="","",INDEX(Tasks!$B$6:$B$105,MATCH(A9,Tasks!$K$6:$K$105,0)))</f>
        <v>Kitchen</v>
      </c>
      <c r="D9" s="8" t="str">
        <f aca="false">IF(A9="","",INDEX(Tasks!$J$6:$J$105,MATCH(A9,Tasks!$K$6:$K$105,0)))</f>
        <v>Sam</v>
      </c>
      <c r="E9" s="9" t="n">
        <f aca="false">IF(A9="","",INDEX(Tasks!$G$6:$G$105,MATCH(A9,Tasks!$K$6:$K$105,0)))</f>
        <v>46319</v>
      </c>
      <c r="F9" s="8" t="str">
        <f aca="false">IF(A9="","",INDEX(Tasks!$I$6:$I$105,MATCH(A9,Tasks!$K$6:$K$105,0)))</f>
        <v>Overdue</v>
      </c>
      <c r="G9" s="10"/>
    </row>
    <row r="10" customFormat="false" ht="15" hidden="false" customHeight="false" outlineLevel="0" collapsed="false">
      <c r="A10" s="0" t="n">
        <f aca="false">IFERROR(SMALL(Tasks!$K$6:$K$105,5),"")</f>
        <v>99999013</v>
      </c>
      <c r="B10" s="8" t="str">
        <f aca="false">IF(A10="","",INDEX(Tasks!$A$6:$A$105,MATCH(A10,Tasks!$K$6:$K$105,0)))</f>
        <v>Clean toilet</v>
      </c>
      <c r="C10" s="8" t="str">
        <f aca="false">IF(A10="","",INDEX(Tasks!$B$6:$B$105,MATCH(A10,Tasks!$K$6:$K$105,0)))</f>
        <v>Bathroom</v>
      </c>
      <c r="D10" s="8" t="str">
        <f aca="false">IF(A10="","",INDEX(Tasks!$J$6:$J$105,MATCH(A10,Tasks!$K$6:$K$105,0)))</f>
        <v>Alex</v>
      </c>
      <c r="E10" s="9" t="n">
        <f aca="false">IF(A10="","",INDEX(Tasks!$G$6:$G$105,MATCH(A10,Tasks!$K$6:$K$105,0)))</f>
        <v>46319</v>
      </c>
      <c r="F10" s="8" t="str">
        <f aca="false">IF(A10="","",INDEX(Tasks!$I$6:$I$105,MATCH(A10,Tasks!$K$6:$K$105,0)))</f>
        <v>Overdue</v>
      </c>
      <c r="G10" s="10"/>
    </row>
    <row r="11" customFormat="false" ht="15" hidden="false" customHeight="false" outlineLevel="0" collapsed="false">
      <c r="A11" s="0" t="n">
        <f aca="false">IFERROR(SMALL(Tasks!$K$6:$K$105,6),"")</f>
        <v>99999025</v>
      </c>
      <c r="B11" s="8" t="str">
        <f aca="false">IF(A11="","",INDEX(Tasks!$A$6:$A$105,MATCH(A11,Tasks!$K$6:$K$105,0)))</f>
        <v>Wipe light switches and door handles</v>
      </c>
      <c r="C11" s="8" t="str">
        <f aca="false">IF(A11="","",INDEX(Tasks!$B$6:$B$105,MATCH(A11,Tasks!$K$6:$K$105,0)))</f>
        <v>Whole house</v>
      </c>
      <c r="D11" s="8" t="str">
        <f aca="false">IF(A11="","",INDEX(Tasks!$J$6:$J$105,MATCH(A11,Tasks!$K$6:$K$105,0)))</f>
        <v>Alex</v>
      </c>
      <c r="E11" s="9" t="n">
        <f aca="false">IF(A11="","",INDEX(Tasks!$G$6:$G$105,MATCH(A11,Tasks!$K$6:$K$105,0)))</f>
        <v>46319</v>
      </c>
      <c r="F11" s="8" t="str">
        <f aca="false">IF(A11="","",INDEX(Tasks!$I$6:$I$105,MATCH(A11,Tasks!$K$6:$K$105,0)))</f>
        <v>Overdue</v>
      </c>
      <c r="G11" s="10"/>
    </row>
    <row r="12" customFormat="false" ht="15" hidden="false" customHeight="false" outlineLevel="0" collapsed="false">
      <c r="A12" s="0" t="n">
        <f aca="false">IFERROR(SMALL(Tasks!$K$6:$K$105,7),"")</f>
        <v>99999027</v>
      </c>
      <c r="B12" s="8" t="str">
        <f aca="false">IF(A12="","",INDEX(Tasks!$A$6:$A$105,MATCH(A12,Tasks!$K$6:$K$105,0)))</f>
        <v>Test smoke alarms</v>
      </c>
      <c r="C12" s="8" t="str">
        <f aca="false">IF(A12="","",INDEX(Tasks!$B$6:$B$105,MATCH(A12,Tasks!$K$6:$K$105,0)))</f>
        <v>Whole house</v>
      </c>
      <c r="D12" s="8" t="str">
        <f aca="false">IF(A12="","",INDEX(Tasks!$J$6:$J$105,MATCH(A12,Tasks!$K$6:$K$105,0)))</f>
        <v>Sam</v>
      </c>
      <c r="E12" s="9" t="n">
        <f aca="false">IF(A12="","",INDEX(Tasks!$G$6:$G$105,MATCH(A12,Tasks!$K$6:$K$105,0)))</f>
        <v>46319</v>
      </c>
      <c r="F12" s="8" t="str">
        <f aca="false">IF(A12="","",INDEX(Tasks!$I$6:$I$105,MATCH(A12,Tasks!$K$6:$K$105,0)))</f>
        <v>Overdue</v>
      </c>
      <c r="G12" s="10"/>
    </row>
    <row r="13" customFormat="false" ht="15" hidden="false" customHeight="false" outlineLevel="0" collapsed="false">
      <c r="A13" s="0" t="n">
        <f aca="false">IFERROR(SMALL(Tasks!$K$6:$K$105,8),"")</f>
        <v>100000006</v>
      </c>
      <c r="B13" s="8" t="str">
        <f aca="false">IF(A13="","",INDEX(Tasks!$A$6:$A$105,MATCH(A13,Tasks!$K$6:$K$105,0)))</f>
        <v>Wipe counters and stovetop</v>
      </c>
      <c r="C13" s="8" t="str">
        <f aca="false">IF(A13="","",INDEX(Tasks!$B$6:$B$105,MATCH(A13,Tasks!$K$6:$K$105,0)))</f>
        <v>Kitchen</v>
      </c>
      <c r="D13" s="8" t="str">
        <f aca="false">IF(A13="","",INDEX(Tasks!$J$6:$J$105,MATCH(A13,Tasks!$K$6:$K$105,0)))</f>
        <v>Jordan</v>
      </c>
      <c r="E13" s="9" t="n">
        <f aca="false">IF(A13="","",INDEX(Tasks!$G$6:$G$105,MATCH(A13,Tasks!$K$6:$K$105,0)))</f>
        <v>46320</v>
      </c>
      <c r="F13" s="8" t="str">
        <f aca="false">IF(A13="","",INDEX(Tasks!$I$6:$I$105,MATCH(A13,Tasks!$K$6:$K$105,0)))</f>
        <v>Due today</v>
      </c>
      <c r="G13" s="10"/>
    </row>
    <row r="14" customFormat="false" ht="15" hidden="false" customHeight="false" outlineLevel="0" collapsed="false">
      <c r="A14" s="0" t="n">
        <f aca="false">IFERROR(SMALL(Tasks!$K$6:$K$105,9),"")</f>
        <v>100000017</v>
      </c>
      <c r="B14" s="8" t="str">
        <f aca="false">IF(A14="","",INDEX(Tasks!$A$6:$A$105,MATCH(A14,Tasks!$K$6:$K$105,0)))</f>
        <v>Wash towels</v>
      </c>
      <c r="C14" s="8" t="str">
        <f aca="false">IF(A14="","",INDEX(Tasks!$B$6:$B$105,MATCH(A14,Tasks!$K$6:$K$105,0)))</f>
        <v>Bathroom</v>
      </c>
      <c r="D14" s="8" t="str">
        <f aca="false">IF(A14="","",INDEX(Tasks!$J$6:$J$105,MATCH(A14,Tasks!$K$6:$K$105,0)))</f>
        <v>Sam</v>
      </c>
      <c r="E14" s="9" t="n">
        <f aca="false">IF(A14="","",INDEX(Tasks!$G$6:$G$105,MATCH(A14,Tasks!$K$6:$K$105,0)))</f>
        <v>46320</v>
      </c>
      <c r="F14" s="8" t="str">
        <f aca="false">IF(A14="","",INDEX(Tasks!$I$6:$I$105,MATCH(A14,Tasks!$K$6:$K$105,0)))</f>
        <v>Due today</v>
      </c>
      <c r="G14" s="10"/>
    </row>
    <row r="15" customFormat="false" ht="15" hidden="false" customHeight="false" outlineLevel="0" collapsed="false">
      <c r="A15" s="0" t="n">
        <f aca="false">IFERROR(SMALL(Tasks!$K$6:$K$105,10),"")</f>
        <v>100001007</v>
      </c>
      <c r="B15" s="8" t="str">
        <f aca="false">IF(A15="","",INDEX(Tasks!$A$6:$A$105,MATCH(A15,Tasks!$K$6:$K$105,0)))</f>
        <v>Load / unload dishwasher</v>
      </c>
      <c r="C15" s="8" t="str">
        <f aca="false">IF(A15="","",INDEX(Tasks!$B$6:$B$105,MATCH(A15,Tasks!$K$6:$K$105,0)))</f>
        <v>Kitchen</v>
      </c>
      <c r="D15" s="8" t="str">
        <f aca="false">IF(A15="","",INDEX(Tasks!$J$6:$J$105,MATCH(A15,Tasks!$K$6:$K$105,0)))</f>
        <v>Sam</v>
      </c>
      <c r="E15" s="9" t="n">
        <f aca="false">IF(A15="","",INDEX(Tasks!$G$6:$G$105,MATCH(A15,Tasks!$K$6:$K$105,0)))</f>
        <v>46321</v>
      </c>
      <c r="F15" s="8" t="str">
        <f aca="false">IF(A15="","",INDEX(Tasks!$I$6:$I$105,MATCH(A15,Tasks!$K$6:$K$105,0)))</f>
        <v>This week</v>
      </c>
      <c r="G15" s="10"/>
    </row>
    <row r="16" customFormat="false" ht="15" hidden="false" customHeight="false" outlineLevel="0" collapsed="false">
      <c r="A16" s="0" t="n">
        <f aca="false">IFERROR(SMALL(Tasks!$K$6:$K$105,11),"")</f>
        <v>100001011</v>
      </c>
      <c r="B16" s="8" t="str">
        <f aca="false">IF(A16="","",INDEX(Tasks!$A$6:$A$105,MATCH(A16,Tasks!$K$6:$K$105,0)))</f>
        <v>Clear out fridge</v>
      </c>
      <c r="C16" s="8" t="str">
        <f aca="false">IF(A16="","",INDEX(Tasks!$B$6:$B$105,MATCH(A16,Tasks!$K$6:$K$105,0)))</f>
        <v>Kitchen</v>
      </c>
      <c r="D16" s="8" t="str">
        <f aca="false">IF(A16="","",INDEX(Tasks!$J$6:$J$105,MATCH(A16,Tasks!$K$6:$K$105,0)))</f>
        <v>Jordan</v>
      </c>
      <c r="E16" s="9" t="n">
        <f aca="false">IF(A16="","",INDEX(Tasks!$G$6:$G$105,MATCH(A16,Tasks!$K$6:$K$105,0)))</f>
        <v>46321</v>
      </c>
      <c r="F16" s="8" t="str">
        <f aca="false">IF(A16="","",INDEX(Tasks!$I$6:$I$105,MATCH(A16,Tasks!$K$6:$K$105,0)))</f>
        <v>This week</v>
      </c>
      <c r="G16" s="10"/>
    </row>
    <row r="17" customFormat="false" ht="15" hidden="false" customHeight="false" outlineLevel="0" collapsed="false">
      <c r="A17" s="0" t="n">
        <f aca="false">IFERROR(SMALL(Tasks!$K$6:$K$105,12),"")</f>
        <v>100001015</v>
      </c>
      <c r="B17" s="8" t="str">
        <f aca="false">IF(A17="","",INDEX(Tasks!$A$6:$A$105,MATCH(A17,Tasks!$K$6:$K$105,0)))</f>
        <v>Wipe sink and mirror</v>
      </c>
      <c r="C17" s="8" t="str">
        <f aca="false">IF(A17="","",INDEX(Tasks!$B$6:$B$105,MATCH(A17,Tasks!$K$6:$K$105,0)))</f>
        <v>Bathroom</v>
      </c>
      <c r="D17" s="8" t="str">
        <f aca="false">IF(A17="","",INDEX(Tasks!$J$6:$J$105,MATCH(A17,Tasks!$K$6:$K$105,0)))</f>
        <v>Alex</v>
      </c>
      <c r="E17" s="9" t="n">
        <f aca="false">IF(A17="","",INDEX(Tasks!$G$6:$G$105,MATCH(A17,Tasks!$K$6:$K$105,0)))</f>
        <v>46321</v>
      </c>
      <c r="F17" s="8" t="str">
        <f aca="false">IF(A17="","",INDEX(Tasks!$I$6:$I$105,MATCH(A17,Tasks!$K$6:$K$105,0)))</f>
        <v>This week</v>
      </c>
      <c r="G17" s="10"/>
    </row>
    <row r="18" customFormat="false" ht="15" hidden="false" customHeight="false" outlineLevel="0" collapsed="false">
      <c r="A18" s="0" t="n">
        <f aca="false">IFERROR(SMALL(Tasks!$K$6:$K$105,13),"")</f>
        <v>100001021</v>
      </c>
      <c r="B18" s="8" t="str">
        <f aca="false">IF(A18="","",INDEX(Tasks!$A$6:$A$105,MATCH(A18,Tasks!$K$6:$K$105,0)))</f>
        <v>Vacuum living room</v>
      </c>
      <c r="C18" s="8" t="str">
        <f aca="false">IF(A18="","",INDEX(Tasks!$B$6:$B$105,MATCH(A18,Tasks!$K$6:$K$105,0)))</f>
        <v>Living room</v>
      </c>
      <c r="D18" s="8" t="str">
        <f aca="false">IF(A18="","",INDEX(Tasks!$J$6:$J$105,MATCH(A18,Tasks!$K$6:$K$105,0)))</f>
        <v>Sam</v>
      </c>
      <c r="E18" s="9" t="n">
        <f aca="false">IF(A18="","",INDEX(Tasks!$G$6:$G$105,MATCH(A18,Tasks!$K$6:$K$105,0)))</f>
        <v>46321</v>
      </c>
      <c r="F18" s="8" t="str">
        <f aca="false">IF(A18="","",INDEX(Tasks!$I$6:$I$105,MATCH(A18,Tasks!$K$6:$K$105,0)))</f>
        <v>This week</v>
      </c>
      <c r="G18" s="10"/>
    </row>
    <row r="19" customFormat="false" ht="15" hidden="false" customHeight="false" outlineLevel="0" collapsed="false">
      <c r="A19" s="0" t="n">
        <f aca="false">IFERROR(SMALL(Tasks!$K$6:$K$105,14),"")</f>
        <v>100002010</v>
      </c>
      <c r="B19" s="8" t="str">
        <f aca="false">IF(A19="","",INDEX(Tasks!$A$6:$A$105,MATCH(A19,Tasks!$K$6:$K$105,0)))</f>
        <v>Mop kitchen floor</v>
      </c>
      <c r="C19" s="8" t="str">
        <f aca="false">IF(A19="","",INDEX(Tasks!$B$6:$B$105,MATCH(A19,Tasks!$K$6:$K$105,0)))</f>
        <v>Kitchen</v>
      </c>
      <c r="D19" s="8" t="str">
        <f aca="false">IF(A19="","",INDEX(Tasks!$J$6:$J$105,MATCH(A19,Tasks!$K$6:$K$105,0)))</f>
        <v>Alex</v>
      </c>
      <c r="E19" s="9" t="n">
        <f aca="false">IF(A19="","",INDEX(Tasks!$G$6:$G$105,MATCH(A19,Tasks!$K$6:$K$105,0)))</f>
        <v>46322</v>
      </c>
      <c r="F19" s="8" t="str">
        <f aca="false">IF(A19="","",INDEX(Tasks!$I$6:$I$105,MATCH(A19,Tasks!$K$6:$K$105,0)))</f>
        <v>This week</v>
      </c>
      <c r="G19" s="10"/>
    </row>
    <row r="20" customFormat="false" ht="15" hidden="false" customHeight="false" outlineLevel="0" collapsed="false">
      <c r="A20" s="0" t="n">
        <f aca="false">IFERROR(SMALL(Tasks!$K$6:$K$105,15),"")</f>
        <v>100002022</v>
      </c>
      <c r="B20" s="8" t="str">
        <f aca="false">IF(A20="","",INDEX(Tasks!$A$6:$A$105,MATCH(A20,Tasks!$K$6:$K$105,0)))</f>
        <v>Dust shelves and surfaces</v>
      </c>
      <c r="C20" s="8" t="str">
        <f aca="false">IF(A20="","",INDEX(Tasks!$B$6:$B$105,MATCH(A20,Tasks!$K$6:$K$105,0)))</f>
        <v>Living room</v>
      </c>
      <c r="D20" s="8" t="str">
        <f aca="false">IF(A20="","",INDEX(Tasks!$J$6:$J$105,MATCH(A20,Tasks!$K$6:$K$105,0)))</f>
        <v>Sam</v>
      </c>
      <c r="E20" s="9" t="n">
        <f aca="false">IF(A20="","",INDEX(Tasks!$G$6:$G$105,MATCH(A20,Tasks!$K$6:$K$105,0)))</f>
        <v>46322</v>
      </c>
      <c r="F20" s="8" t="str">
        <f aca="false">IF(A20="","",INDEX(Tasks!$I$6:$I$105,MATCH(A20,Tasks!$K$6:$K$105,0)))</f>
        <v>This week</v>
      </c>
      <c r="G20" s="10"/>
    </row>
    <row r="21" customFormat="false" ht="15" hidden="false" customHeight="false" outlineLevel="0" collapsed="false">
      <c r="A21" s="0" t="n">
        <f aca="false">IFERROR(SMALL(Tasks!$K$6:$K$105,16),"")</f>
        <v>100003019</v>
      </c>
      <c r="B21" s="8" t="str">
        <f aca="false">IF(A21="","",INDEX(Tasks!$A$6:$A$105,MATCH(A21,Tasks!$K$6:$K$105,0)))</f>
        <v>Vacuum bedrooms</v>
      </c>
      <c r="C21" s="8" t="str">
        <f aca="false">IF(A21="","",INDEX(Tasks!$B$6:$B$105,MATCH(A21,Tasks!$K$6:$K$105,0)))</f>
        <v>Bedrooms</v>
      </c>
      <c r="D21" s="8" t="str">
        <f aca="false">IF(A21="","",INDEX(Tasks!$J$6:$J$105,MATCH(A21,Tasks!$K$6:$K$105,0)))</f>
        <v>Jordan</v>
      </c>
      <c r="E21" s="9" t="n">
        <f aca="false">IF(A21="","",INDEX(Tasks!$G$6:$G$105,MATCH(A21,Tasks!$K$6:$K$105,0)))</f>
        <v>46323</v>
      </c>
      <c r="F21" s="8" t="str">
        <f aca="false">IF(A21="","",INDEX(Tasks!$I$6:$I$105,MATCH(A21,Tasks!$K$6:$K$105,0)))</f>
        <v>This week</v>
      </c>
      <c r="G21" s="10"/>
    </row>
    <row r="22" customFormat="false" ht="15" hidden="false" customHeight="false" outlineLevel="0" collapsed="false">
      <c r="A22" s="0" t="n">
        <f aca="false">IFERROR(SMALL(Tasks!$K$6:$K$105,17),"")</f>
        <v>100004014</v>
      </c>
      <c r="B22" s="8" t="str">
        <f aca="false">IF(A22="","",INDEX(Tasks!$A$6:$A$105,MATCH(A22,Tasks!$K$6:$K$105,0)))</f>
        <v>Scrub shower / tub</v>
      </c>
      <c r="C22" s="8" t="str">
        <f aca="false">IF(A22="","",INDEX(Tasks!$B$6:$B$105,MATCH(A22,Tasks!$K$6:$K$105,0)))</f>
        <v>Bathroom</v>
      </c>
      <c r="D22" s="8" t="str">
        <f aca="false">IF(A22="","",INDEX(Tasks!$J$6:$J$105,MATCH(A22,Tasks!$K$6:$K$105,0)))</f>
        <v>Jordan</v>
      </c>
      <c r="E22" s="9" t="n">
        <f aca="false">IF(A22="","",INDEX(Tasks!$G$6:$G$105,MATCH(A22,Tasks!$K$6:$K$105,0)))</f>
        <v>46324</v>
      </c>
      <c r="F22" s="8" t="str">
        <f aca="false">IF(A22="","",INDEX(Tasks!$I$6:$I$105,MATCH(A22,Tasks!$K$6:$K$105,0)))</f>
        <v>This week</v>
      </c>
      <c r="G22" s="10"/>
    </row>
    <row r="23" customFormat="false" ht="15" hidden="false" customHeight="false" outlineLevel="0" collapsed="false">
      <c r="A23" s="0" t="n">
        <f aca="false">IFERROR(SMALL(Tasks!$K$6:$K$105,18),"")</f>
        <v>100005028</v>
      </c>
      <c r="B23" s="8" t="str">
        <f aca="false">IF(A23="","",INDEX(Tasks!$A$6:$A$105,MATCH(A23,Tasks!$K$6:$K$105,0)))</f>
        <v>Sweep porch / entryway</v>
      </c>
      <c r="C23" s="8" t="str">
        <f aca="false">IF(A23="","",INDEX(Tasks!$B$6:$B$105,MATCH(A23,Tasks!$K$6:$K$105,0)))</f>
        <v>Outside</v>
      </c>
      <c r="D23" s="8" t="str">
        <f aca="false">IF(A23="","",INDEX(Tasks!$J$6:$J$105,MATCH(A23,Tasks!$K$6:$K$105,0)))</f>
        <v>Jordan</v>
      </c>
      <c r="E23" s="9" t="n">
        <f aca="false">IF(A23="","",INDEX(Tasks!$G$6:$G$105,MATCH(A23,Tasks!$K$6:$K$105,0)))</f>
        <v>46325</v>
      </c>
      <c r="F23" s="8" t="str">
        <f aca="false">IF(A23="","",INDEX(Tasks!$I$6:$I$105,MATCH(A23,Tasks!$K$6:$K$105,0)))</f>
        <v>This week</v>
      </c>
      <c r="G23" s="10"/>
    </row>
    <row r="24" customFormat="false" ht="15" hidden="false" customHeight="false" outlineLevel="0" collapsed="false">
      <c r="A24" s="0" t="str">
        <f aca="false">IFERROR(SMALL(Tasks!$K$6:$K$105,19),"")</f>
        <v/>
      </c>
      <c r="B24" s="8" t="str">
        <f aca="false">IF(A24="","",INDEX(Tasks!$A$6:$A$105,MATCH(A24,Tasks!$K$6:$K$105,0)))</f>
        <v/>
      </c>
      <c r="C24" s="8" t="str">
        <f aca="false">IF(A24="","",INDEX(Tasks!$B$6:$B$105,MATCH(A24,Tasks!$K$6:$K$105,0)))</f>
        <v/>
      </c>
      <c r="D24" s="8" t="str">
        <f aca="false">IF(A24="","",INDEX(Tasks!$J$6:$J$105,MATCH(A24,Tasks!$K$6:$K$105,0)))</f>
        <v/>
      </c>
      <c r="E24" s="9" t="str">
        <f aca="false">IF(A24="","",INDEX(Tasks!$G$6:$G$105,MATCH(A24,Tasks!$K$6:$K$105,0)))</f>
        <v/>
      </c>
      <c r="F24" s="8" t="str">
        <f aca="false">IF(A24="","",INDEX(Tasks!$I$6:$I$105,MATCH(A24,Tasks!$K$6:$K$105,0)))</f>
        <v/>
      </c>
      <c r="G24" s="10"/>
    </row>
    <row r="25" customFormat="false" ht="15" hidden="false" customHeight="false" outlineLevel="0" collapsed="false">
      <c r="A25" s="0" t="str">
        <f aca="false">IFERROR(SMALL(Tasks!$K$6:$K$105,20),"")</f>
        <v/>
      </c>
      <c r="B25" s="8" t="str">
        <f aca="false">IF(A25="","",INDEX(Tasks!$A$6:$A$105,MATCH(A25,Tasks!$K$6:$K$105,0)))</f>
        <v/>
      </c>
      <c r="C25" s="8" t="str">
        <f aca="false">IF(A25="","",INDEX(Tasks!$B$6:$B$105,MATCH(A25,Tasks!$K$6:$K$105,0)))</f>
        <v/>
      </c>
      <c r="D25" s="8" t="str">
        <f aca="false">IF(A25="","",INDEX(Tasks!$J$6:$J$105,MATCH(A25,Tasks!$K$6:$K$105,0)))</f>
        <v/>
      </c>
      <c r="E25" s="9" t="str">
        <f aca="false">IF(A25="","",INDEX(Tasks!$G$6:$G$105,MATCH(A25,Tasks!$K$6:$K$105,0)))</f>
        <v/>
      </c>
      <c r="F25" s="8" t="str">
        <f aca="false">IF(A25="","",INDEX(Tasks!$I$6:$I$105,MATCH(A25,Tasks!$K$6:$K$105,0)))</f>
        <v/>
      </c>
      <c r="G25" s="10"/>
    </row>
    <row r="26" customFormat="false" ht="15" hidden="false" customHeight="false" outlineLevel="0" collapsed="false">
      <c r="A26" s="0" t="str">
        <f aca="false">IFERROR(SMALL(Tasks!$K$6:$K$105,21),"")</f>
        <v/>
      </c>
      <c r="B26" s="8" t="str">
        <f aca="false">IF(A26="","",INDEX(Tasks!$A$6:$A$105,MATCH(A26,Tasks!$K$6:$K$105,0)))</f>
        <v/>
      </c>
      <c r="C26" s="8" t="str">
        <f aca="false">IF(A26="","",INDEX(Tasks!$B$6:$B$105,MATCH(A26,Tasks!$K$6:$K$105,0)))</f>
        <v/>
      </c>
      <c r="D26" s="8" t="str">
        <f aca="false">IF(A26="","",INDEX(Tasks!$J$6:$J$105,MATCH(A26,Tasks!$K$6:$K$105,0)))</f>
        <v/>
      </c>
      <c r="E26" s="9" t="str">
        <f aca="false">IF(A26="","",INDEX(Tasks!$G$6:$G$105,MATCH(A26,Tasks!$K$6:$K$105,0)))</f>
        <v/>
      </c>
      <c r="F26" s="8" t="str">
        <f aca="false">IF(A26="","",INDEX(Tasks!$I$6:$I$105,MATCH(A26,Tasks!$K$6:$K$105,0)))</f>
        <v/>
      </c>
      <c r="G26" s="10"/>
    </row>
    <row r="27" customFormat="false" ht="15" hidden="false" customHeight="false" outlineLevel="0" collapsed="false">
      <c r="A27" s="0" t="str">
        <f aca="false">IFERROR(SMALL(Tasks!$K$6:$K$105,22),"")</f>
        <v/>
      </c>
      <c r="B27" s="8" t="str">
        <f aca="false">IF(A27="","",INDEX(Tasks!$A$6:$A$105,MATCH(A27,Tasks!$K$6:$K$105,0)))</f>
        <v/>
      </c>
      <c r="C27" s="8" t="str">
        <f aca="false">IF(A27="","",INDEX(Tasks!$B$6:$B$105,MATCH(A27,Tasks!$K$6:$K$105,0)))</f>
        <v/>
      </c>
      <c r="D27" s="8" t="str">
        <f aca="false">IF(A27="","",INDEX(Tasks!$J$6:$J$105,MATCH(A27,Tasks!$K$6:$K$105,0)))</f>
        <v/>
      </c>
      <c r="E27" s="9" t="str">
        <f aca="false">IF(A27="","",INDEX(Tasks!$G$6:$G$105,MATCH(A27,Tasks!$K$6:$K$105,0)))</f>
        <v/>
      </c>
      <c r="F27" s="8" t="str">
        <f aca="false">IF(A27="","",INDEX(Tasks!$I$6:$I$105,MATCH(A27,Tasks!$K$6:$K$105,0)))</f>
        <v/>
      </c>
      <c r="G27" s="10"/>
    </row>
    <row r="28" customFormat="false" ht="15" hidden="false" customHeight="false" outlineLevel="0" collapsed="false">
      <c r="A28" s="0" t="str">
        <f aca="false">IFERROR(SMALL(Tasks!$K$6:$K$105,23),"")</f>
        <v/>
      </c>
      <c r="B28" s="8" t="str">
        <f aca="false">IF(A28="","",INDEX(Tasks!$A$6:$A$105,MATCH(A28,Tasks!$K$6:$K$105,0)))</f>
        <v/>
      </c>
      <c r="C28" s="8" t="str">
        <f aca="false">IF(A28="","",INDEX(Tasks!$B$6:$B$105,MATCH(A28,Tasks!$K$6:$K$105,0)))</f>
        <v/>
      </c>
      <c r="D28" s="8" t="str">
        <f aca="false">IF(A28="","",INDEX(Tasks!$J$6:$J$105,MATCH(A28,Tasks!$K$6:$K$105,0)))</f>
        <v/>
      </c>
      <c r="E28" s="9" t="str">
        <f aca="false">IF(A28="","",INDEX(Tasks!$G$6:$G$105,MATCH(A28,Tasks!$K$6:$K$105,0)))</f>
        <v/>
      </c>
      <c r="F28" s="8" t="str">
        <f aca="false">IF(A28="","",INDEX(Tasks!$I$6:$I$105,MATCH(A28,Tasks!$K$6:$K$105,0)))</f>
        <v/>
      </c>
      <c r="G28" s="10"/>
    </row>
    <row r="29" customFormat="false" ht="15" hidden="false" customHeight="false" outlineLevel="0" collapsed="false">
      <c r="A29" s="0" t="str">
        <f aca="false">IFERROR(SMALL(Tasks!$K$6:$K$105,24),"")</f>
        <v/>
      </c>
      <c r="B29" s="8" t="str">
        <f aca="false">IF(A29="","",INDEX(Tasks!$A$6:$A$105,MATCH(A29,Tasks!$K$6:$K$105,0)))</f>
        <v/>
      </c>
      <c r="C29" s="8" t="str">
        <f aca="false">IF(A29="","",INDEX(Tasks!$B$6:$B$105,MATCH(A29,Tasks!$K$6:$K$105,0)))</f>
        <v/>
      </c>
      <c r="D29" s="8" t="str">
        <f aca="false">IF(A29="","",INDEX(Tasks!$J$6:$J$105,MATCH(A29,Tasks!$K$6:$K$105,0)))</f>
        <v/>
      </c>
      <c r="E29" s="9" t="str">
        <f aca="false">IF(A29="","",INDEX(Tasks!$G$6:$G$105,MATCH(A29,Tasks!$K$6:$K$105,0)))</f>
        <v/>
      </c>
      <c r="F29" s="8" t="str">
        <f aca="false">IF(A29="","",INDEX(Tasks!$I$6:$I$105,MATCH(A29,Tasks!$K$6:$K$105,0)))</f>
        <v/>
      </c>
      <c r="G29" s="10"/>
    </row>
    <row r="30" customFormat="false" ht="15" hidden="false" customHeight="false" outlineLevel="0" collapsed="false">
      <c r="A30" s="0" t="str">
        <f aca="false">IFERROR(SMALL(Tasks!$K$6:$K$105,25),"")</f>
        <v/>
      </c>
      <c r="B30" s="8" t="str">
        <f aca="false">IF(A30="","",INDEX(Tasks!$A$6:$A$105,MATCH(A30,Tasks!$K$6:$K$105,0)))</f>
        <v/>
      </c>
      <c r="C30" s="8" t="str">
        <f aca="false">IF(A30="","",INDEX(Tasks!$B$6:$B$105,MATCH(A30,Tasks!$K$6:$K$105,0)))</f>
        <v/>
      </c>
      <c r="D30" s="8" t="str">
        <f aca="false">IF(A30="","",INDEX(Tasks!$J$6:$J$105,MATCH(A30,Tasks!$K$6:$K$105,0)))</f>
        <v/>
      </c>
      <c r="E30" s="9" t="str">
        <f aca="false">IF(A30="","",INDEX(Tasks!$G$6:$G$105,MATCH(A30,Tasks!$K$6:$K$105,0)))</f>
        <v/>
      </c>
      <c r="F30" s="8" t="str">
        <f aca="false">IF(A30="","",INDEX(Tasks!$I$6:$I$105,MATCH(A30,Tasks!$K$6:$K$105,0)))</f>
        <v/>
      </c>
      <c r="G30" s="10"/>
    </row>
    <row r="31" customFormat="false" ht="15" hidden="false" customHeight="false" outlineLevel="0" collapsed="false">
      <c r="A31" s="0" t="str">
        <f aca="false">IFERROR(SMALL(Tasks!$K$6:$K$105,26),"")</f>
        <v/>
      </c>
      <c r="B31" s="8" t="str">
        <f aca="false">IF(A31="","",INDEX(Tasks!$A$6:$A$105,MATCH(A31,Tasks!$K$6:$K$105,0)))</f>
        <v/>
      </c>
      <c r="C31" s="8" t="str">
        <f aca="false">IF(A31="","",INDEX(Tasks!$B$6:$B$105,MATCH(A31,Tasks!$K$6:$K$105,0)))</f>
        <v/>
      </c>
      <c r="D31" s="8" t="str">
        <f aca="false">IF(A31="","",INDEX(Tasks!$J$6:$J$105,MATCH(A31,Tasks!$K$6:$K$105,0)))</f>
        <v/>
      </c>
      <c r="E31" s="9" t="str">
        <f aca="false">IF(A31="","",INDEX(Tasks!$G$6:$G$105,MATCH(A31,Tasks!$K$6:$K$105,0)))</f>
        <v/>
      </c>
      <c r="F31" s="8" t="str">
        <f aca="false">IF(A31="","",INDEX(Tasks!$I$6:$I$105,MATCH(A31,Tasks!$K$6:$K$105,0)))</f>
        <v/>
      </c>
      <c r="G31" s="10"/>
    </row>
    <row r="32" customFormat="false" ht="15" hidden="false" customHeight="false" outlineLevel="0" collapsed="false">
      <c r="A32" s="0" t="str">
        <f aca="false">IFERROR(SMALL(Tasks!$K$6:$K$105,27),"")</f>
        <v/>
      </c>
      <c r="B32" s="8" t="str">
        <f aca="false">IF(A32="","",INDEX(Tasks!$A$6:$A$105,MATCH(A32,Tasks!$K$6:$K$105,0)))</f>
        <v/>
      </c>
      <c r="C32" s="8" t="str">
        <f aca="false">IF(A32="","",INDEX(Tasks!$B$6:$B$105,MATCH(A32,Tasks!$K$6:$K$105,0)))</f>
        <v/>
      </c>
      <c r="D32" s="8" t="str">
        <f aca="false">IF(A32="","",INDEX(Tasks!$J$6:$J$105,MATCH(A32,Tasks!$K$6:$K$105,0)))</f>
        <v/>
      </c>
      <c r="E32" s="9" t="str">
        <f aca="false">IF(A32="","",INDEX(Tasks!$G$6:$G$105,MATCH(A32,Tasks!$K$6:$K$105,0)))</f>
        <v/>
      </c>
      <c r="F32" s="8" t="str">
        <f aca="false">IF(A32="","",INDEX(Tasks!$I$6:$I$105,MATCH(A32,Tasks!$K$6:$K$105,0)))</f>
        <v/>
      </c>
      <c r="G32" s="10"/>
    </row>
    <row r="33" customFormat="false" ht="15" hidden="false" customHeight="false" outlineLevel="0" collapsed="false">
      <c r="A33" s="0" t="str">
        <f aca="false">IFERROR(SMALL(Tasks!$K$6:$K$105,28),"")</f>
        <v/>
      </c>
      <c r="B33" s="8" t="str">
        <f aca="false">IF(A33="","",INDEX(Tasks!$A$6:$A$105,MATCH(A33,Tasks!$K$6:$K$105,0)))</f>
        <v/>
      </c>
      <c r="C33" s="8" t="str">
        <f aca="false">IF(A33="","",INDEX(Tasks!$B$6:$B$105,MATCH(A33,Tasks!$K$6:$K$105,0)))</f>
        <v/>
      </c>
      <c r="D33" s="8" t="str">
        <f aca="false">IF(A33="","",INDEX(Tasks!$J$6:$J$105,MATCH(A33,Tasks!$K$6:$K$105,0)))</f>
        <v/>
      </c>
      <c r="E33" s="9" t="str">
        <f aca="false">IF(A33="","",INDEX(Tasks!$G$6:$G$105,MATCH(A33,Tasks!$K$6:$K$105,0)))</f>
        <v/>
      </c>
      <c r="F33" s="8" t="str">
        <f aca="false">IF(A33="","",INDEX(Tasks!$I$6:$I$105,MATCH(A33,Tasks!$K$6:$K$105,0)))</f>
        <v/>
      </c>
      <c r="G33" s="10"/>
    </row>
    <row r="34" customFormat="false" ht="15" hidden="false" customHeight="false" outlineLevel="0" collapsed="false">
      <c r="A34" s="0" t="str">
        <f aca="false">IFERROR(SMALL(Tasks!$K$6:$K$105,29),"")</f>
        <v/>
      </c>
      <c r="B34" s="8" t="str">
        <f aca="false">IF(A34="","",INDEX(Tasks!$A$6:$A$105,MATCH(A34,Tasks!$K$6:$K$105,0)))</f>
        <v/>
      </c>
      <c r="C34" s="8" t="str">
        <f aca="false">IF(A34="","",INDEX(Tasks!$B$6:$B$105,MATCH(A34,Tasks!$K$6:$K$105,0)))</f>
        <v/>
      </c>
      <c r="D34" s="8" t="str">
        <f aca="false">IF(A34="","",INDEX(Tasks!$J$6:$J$105,MATCH(A34,Tasks!$K$6:$K$105,0)))</f>
        <v/>
      </c>
      <c r="E34" s="9" t="str">
        <f aca="false">IF(A34="","",INDEX(Tasks!$G$6:$G$105,MATCH(A34,Tasks!$K$6:$K$105,0)))</f>
        <v/>
      </c>
      <c r="F34" s="8" t="str">
        <f aca="false">IF(A34="","",INDEX(Tasks!$I$6:$I$105,MATCH(A34,Tasks!$K$6:$K$105,0)))</f>
        <v/>
      </c>
      <c r="G34" s="10"/>
    </row>
    <row r="35" customFormat="false" ht="15" hidden="false" customHeight="false" outlineLevel="0" collapsed="false">
      <c r="A35" s="0" t="str">
        <f aca="false">IFERROR(SMALL(Tasks!$K$6:$K$105,30),"")</f>
        <v/>
      </c>
      <c r="B35" s="8" t="str">
        <f aca="false">IF(A35="","",INDEX(Tasks!$A$6:$A$105,MATCH(A35,Tasks!$K$6:$K$105,0)))</f>
        <v/>
      </c>
      <c r="C35" s="8" t="str">
        <f aca="false">IF(A35="","",INDEX(Tasks!$B$6:$B$105,MATCH(A35,Tasks!$K$6:$K$105,0)))</f>
        <v/>
      </c>
      <c r="D35" s="8" t="str">
        <f aca="false">IF(A35="","",INDEX(Tasks!$J$6:$J$105,MATCH(A35,Tasks!$K$6:$K$105,0)))</f>
        <v/>
      </c>
      <c r="E35" s="9" t="str">
        <f aca="false">IF(A35="","",INDEX(Tasks!$G$6:$G$105,MATCH(A35,Tasks!$K$6:$K$105,0)))</f>
        <v/>
      </c>
      <c r="F35" s="8" t="str">
        <f aca="false">IF(A35="","",INDEX(Tasks!$I$6:$I$105,MATCH(A35,Tasks!$K$6:$K$105,0)))</f>
        <v/>
      </c>
      <c r="G35" s="10"/>
    </row>
    <row r="36" customFormat="false" ht="15" hidden="false" customHeight="false" outlineLevel="0" collapsed="false">
      <c r="A36" s="0" t="str">
        <f aca="false">IFERROR(SMALL(Tasks!$K$6:$K$105,31),"")</f>
        <v/>
      </c>
      <c r="B36" s="8" t="str">
        <f aca="false">IF(A36="","",INDEX(Tasks!$A$6:$A$105,MATCH(A36,Tasks!$K$6:$K$105,0)))</f>
        <v/>
      </c>
      <c r="C36" s="8" t="str">
        <f aca="false">IF(A36="","",INDEX(Tasks!$B$6:$B$105,MATCH(A36,Tasks!$K$6:$K$105,0)))</f>
        <v/>
      </c>
      <c r="D36" s="8" t="str">
        <f aca="false">IF(A36="","",INDEX(Tasks!$J$6:$J$105,MATCH(A36,Tasks!$K$6:$K$105,0)))</f>
        <v/>
      </c>
      <c r="E36" s="9" t="str">
        <f aca="false">IF(A36="","",INDEX(Tasks!$G$6:$G$105,MATCH(A36,Tasks!$K$6:$K$105,0)))</f>
        <v/>
      </c>
      <c r="F36" s="8" t="str">
        <f aca="false">IF(A36="","",INDEX(Tasks!$I$6:$I$105,MATCH(A36,Tasks!$K$6:$K$105,0)))</f>
        <v/>
      </c>
      <c r="G36" s="10"/>
    </row>
    <row r="37" customFormat="false" ht="15" hidden="false" customHeight="false" outlineLevel="0" collapsed="false">
      <c r="A37" s="0" t="str">
        <f aca="false">IFERROR(SMALL(Tasks!$K$6:$K$105,32),"")</f>
        <v/>
      </c>
      <c r="B37" s="8" t="str">
        <f aca="false">IF(A37="","",INDEX(Tasks!$A$6:$A$105,MATCH(A37,Tasks!$K$6:$K$105,0)))</f>
        <v/>
      </c>
      <c r="C37" s="8" t="str">
        <f aca="false">IF(A37="","",INDEX(Tasks!$B$6:$B$105,MATCH(A37,Tasks!$K$6:$K$105,0)))</f>
        <v/>
      </c>
      <c r="D37" s="8" t="str">
        <f aca="false">IF(A37="","",INDEX(Tasks!$J$6:$J$105,MATCH(A37,Tasks!$K$6:$K$105,0)))</f>
        <v/>
      </c>
      <c r="E37" s="9" t="str">
        <f aca="false">IF(A37="","",INDEX(Tasks!$G$6:$G$105,MATCH(A37,Tasks!$K$6:$K$105,0)))</f>
        <v/>
      </c>
      <c r="F37" s="8" t="str">
        <f aca="false">IF(A37="","",INDEX(Tasks!$I$6:$I$105,MATCH(A37,Tasks!$K$6:$K$105,0)))</f>
        <v/>
      </c>
      <c r="G37" s="10"/>
    </row>
    <row r="38" customFormat="false" ht="15" hidden="false" customHeight="false" outlineLevel="0" collapsed="false">
      <c r="A38" s="0" t="str">
        <f aca="false">IFERROR(SMALL(Tasks!$K$6:$K$105,33),"")</f>
        <v/>
      </c>
      <c r="B38" s="8" t="str">
        <f aca="false">IF(A38="","",INDEX(Tasks!$A$6:$A$105,MATCH(A38,Tasks!$K$6:$K$105,0)))</f>
        <v/>
      </c>
      <c r="C38" s="8" t="str">
        <f aca="false">IF(A38="","",INDEX(Tasks!$B$6:$B$105,MATCH(A38,Tasks!$K$6:$K$105,0)))</f>
        <v/>
      </c>
      <c r="D38" s="8" t="str">
        <f aca="false">IF(A38="","",INDEX(Tasks!$J$6:$J$105,MATCH(A38,Tasks!$K$6:$K$105,0)))</f>
        <v/>
      </c>
      <c r="E38" s="9" t="str">
        <f aca="false">IF(A38="","",INDEX(Tasks!$G$6:$G$105,MATCH(A38,Tasks!$K$6:$K$105,0)))</f>
        <v/>
      </c>
      <c r="F38" s="8" t="str">
        <f aca="false">IF(A38="","",INDEX(Tasks!$I$6:$I$105,MATCH(A38,Tasks!$K$6:$K$105,0)))</f>
        <v/>
      </c>
      <c r="G38" s="10"/>
    </row>
    <row r="39" customFormat="false" ht="15" hidden="false" customHeight="false" outlineLevel="0" collapsed="false">
      <c r="A39" s="0" t="str">
        <f aca="false">IFERROR(SMALL(Tasks!$K$6:$K$105,34),"")</f>
        <v/>
      </c>
      <c r="B39" s="8" t="str">
        <f aca="false">IF(A39="","",INDEX(Tasks!$A$6:$A$105,MATCH(A39,Tasks!$K$6:$K$105,0)))</f>
        <v/>
      </c>
      <c r="C39" s="8" t="str">
        <f aca="false">IF(A39="","",INDEX(Tasks!$B$6:$B$105,MATCH(A39,Tasks!$K$6:$K$105,0)))</f>
        <v/>
      </c>
      <c r="D39" s="8" t="str">
        <f aca="false">IF(A39="","",INDEX(Tasks!$J$6:$J$105,MATCH(A39,Tasks!$K$6:$K$105,0)))</f>
        <v/>
      </c>
      <c r="E39" s="9" t="str">
        <f aca="false">IF(A39="","",INDEX(Tasks!$G$6:$G$105,MATCH(A39,Tasks!$K$6:$K$105,0)))</f>
        <v/>
      </c>
      <c r="F39" s="8" t="str">
        <f aca="false">IF(A39="","",INDEX(Tasks!$I$6:$I$105,MATCH(A39,Tasks!$K$6:$K$105,0)))</f>
        <v/>
      </c>
      <c r="G39" s="10"/>
    </row>
    <row r="40" customFormat="false" ht="15" hidden="false" customHeight="false" outlineLevel="0" collapsed="false">
      <c r="A40" s="0" t="str">
        <f aca="false">IFERROR(SMALL(Tasks!$K$6:$K$105,35),"")</f>
        <v/>
      </c>
      <c r="B40" s="8" t="str">
        <f aca="false">IF(A40="","",INDEX(Tasks!$A$6:$A$105,MATCH(A40,Tasks!$K$6:$K$105,0)))</f>
        <v/>
      </c>
      <c r="C40" s="8" t="str">
        <f aca="false">IF(A40="","",INDEX(Tasks!$B$6:$B$105,MATCH(A40,Tasks!$K$6:$K$105,0)))</f>
        <v/>
      </c>
      <c r="D40" s="8" t="str">
        <f aca="false">IF(A40="","",INDEX(Tasks!$J$6:$J$105,MATCH(A40,Tasks!$K$6:$K$105,0)))</f>
        <v/>
      </c>
      <c r="E40" s="9" t="str">
        <f aca="false">IF(A40="","",INDEX(Tasks!$G$6:$G$105,MATCH(A40,Tasks!$K$6:$K$105,0)))</f>
        <v/>
      </c>
      <c r="F40" s="8" t="str">
        <f aca="false">IF(A40="","",INDEX(Tasks!$I$6:$I$105,MATCH(A40,Tasks!$K$6:$K$105,0)))</f>
        <v/>
      </c>
      <c r="G40" s="10"/>
    </row>
    <row r="41" customFormat="false" ht="15" hidden="false" customHeight="false" outlineLevel="0" collapsed="false">
      <c r="A41" s="0" t="str">
        <f aca="false">IFERROR(SMALL(Tasks!$K$6:$K$105,36),"")</f>
        <v/>
      </c>
      <c r="B41" s="8" t="str">
        <f aca="false">IF(A41="","",INDEX(Tasks!$A$6:$A$105,MATCH(A41,Tasks!$K$6:$K$105,0)))</f>
        <v/>
      </c>
      <c r="C41" s="8" t="str">
        <f aca="false">IF(A41="","",INDEX(Tasks!$B$6:$B$105,MATCH(A41,Tasks!$K$6:$K$105,0)))</f>
        <v/>
      </c>
      <c r="D41" s="8" t="str">
        <f aca="false">IF(A41="","",INDEX(Tasks!$J$6:$J$105,MATCH(A41,Tasks!$K$6:$K$105,0)))</f>
        <v/>
      </c>
      <c r="E41" s="9" t="str">
        <f aca="false">IF(A41="","",INDEX(Tasks!$G$6:$G$105,MATCH(A41,Tasks!$K$6:$K$105,0)))</f>
        <v/>
      </c>
      <c r="F41" s="8" t="str">
        <f aca="false">IF(A41="","",INDEX(Tasks!$I$6:$I$105,MATCH(A41,Tasks!$K$6:$K$105,0)))</f>
        <v/>
      </c>
      <c r="G41" s="10"/>
    </row>
    <row r="42" customFormat="false" ht="15" hidden="false" customHeight="false" outlineLevel="0" collapsed="false">
      <c r="A42" s="0" t="str">
        <f aca="false">IFERROR(SMALL(Tasks!$K$6:$K$105,37),"")</f>
        <v/>
      </c>
      <c r="B42" s="8" t="str">
        <f aca="false">IF(A42="","",INDEX(Tasks!$A$6:$A$105,MATCH(A42,Tasks!$K$6:$K$105,0)))</f>
        <v/>
      </c>
      <c r="C42" s="8" t="str">
        <f aca="false">IF(A42="","",INDEX(Tasks!$B$6:$B$105,MATCH(A42,Tasks!$K$6:$K$105,0)))</f>
        <v/>
      </c>
      <c r="D42" s="8" t="str">
        <f aca="false">IF(A42="","",INDEX(Tasks!$J$6:$J$105,MATCH(A42,Tasks!$K$6:$K$105,0)))</f>
        <v/>
      </c>
      <c r="E42" s="9" t="str">
        <f aca="false">IF(A42="","",INDEX(Tasks!$G$6:$G$105,MATCH(A42,Tasks!$K$6:$K$105,0)))</f>
        <v/>
      </c>
      <c r="F42" s="8" t="str">
        <f aca="false">IF(A42="","",INDEX(Tasks!$I$6:$I$105,MATCH(A42,Tasks!$K$6:$K$105,0)))</f>
        <v/>
      </c>
      <c r="G42" s="10"/>
    </row>
    <row r="43" customFormat="false" ht="15" hidden="false" customHeight="false" outlineLevel="0" collapsed="false">
      <c r="A43" s="0" t="str">
        <f aca="false">IFERROR(SMALL(Tasks!$K$6:$K$105,38),"")</f>
        <v/>
      </c>
      <c r="B43" s="8" t="str">
        <f aca="false">IF(A43="","",INDEX(Tasks!$A$6:$A$105,MATCH(A43,Tasks!$K$6:$K$105,0)))</f>
        <v/>
      </c>
      <c r="C43" s="8" t="str">
        <f aca="false">IF(A43="","",INDEX(Tasks!$B$6:$B$105,MATCH(A43,Tasks!$K$6:$K$105,0)))</f>
        <v/>
      </c>
      <c r="D43" s="8" t="str">
        <f aca="false">IF(A43="","",INDEX(Tasks!$J$6:$J$105,MATCH(A43,Tasks!$K$6:$K$105,0)))</f>
        <v/>
      </c>
      <c r="E43" s="9" t="str">
        <f aca="false">IF(A43="","",INDEX(Tasks!$G$6:$G$105,MATCH(A43,Tasks!$K$6:$K$105,0)))</f>
        <v/>
      </c>
      <c r="F43" s="8" t="str">
        <f aca="false">IF(A43="","",INDEX(Tasks!$I$6:$I$105,MATCH(A43,Tasks!$K$6:$K$105,0)))</f>
        <v/>
      </c>
      <c r="G43" s="10"/>
    </row>
    <row r="44" customFormat="false" ht="15" hidden="false" customHeight="false" outlineLevel="0" collapsed="false">
      <c r="A44" s="0" t="str">
        <f aca="false">IFERROR(SMALL(Tasks!$K$6:$K$105,39),"")</f>
        <v/>
      </c>
      <c r="B44" s="8" t="str">
        <f aca="false">IF(A44="","",INDEX(Tasks!$A$6:$A$105,MATCH(A44,Tasks!$K$6:$K$105,0)))</f>
        <v/>
      </c>
      <c r="C44" s="8" t="str">
        <f aca="false">IF(A44="","",INDEX(Tasks!$B$6:$B$105,MATCH(A44,Tasks!$K$6:$K$105,0)))</f>
        <v/>
      </c>
      <c r="D44" s="8" t="str">
        <f aca="false">IF(A44="","",INDEX(Tasks!$J$6:$J$105,MATCH(A44,Tasks!$K$6:$K$105,0)))</f>
        <v/>
      </c>
      <c r="E44" s="9" t="str">
        <f aca="false">IF(A44="","",INDEX(Tasks!$G$6:$G$105,MATCH(A44,Tasks!$K$6:$K$105,0)))</f>
        <v/>
      </c>
      <c r="F44" s="8" t="str">
        <f aca="false">IF(A44="","",INDEX(Tasks!$I$6:$I$105,MATCH(A44,Tasks!$K$6:$K$105,0)))</f>
        <v/>
      </c>
      <c r="G44" s="10"/>
    </row>
    <row r="45" customFormat="false" ht="15" hidden="false" customHeight="false" outlineLevel="0" collapsed="false">
      <c r="A45" s="0" t="str">
        <f aca="false">IFERROR(SMALL(Tasks!$K$6:$K$105,40),"")</f>
        <v/>
      </c>
      <c r="B45" s="8" t="str">
        <f aca="false">IF(A45="","",INDEX(Tasks!$A$6:$A$105,MATCH(A45,Tasks!$K$6:$K$105,0)))</f>
        <v/>
      </c>
      <c r="C45" s="8" t="str">
        <f aca="false">IF(A45="","",INDEX(Tasks!$B$6:$B$105,MATCH(A45,Tasks!$K$6:$K$105,0)))</f>
        <v/>
      </c>
      <c r="D45" s="8" t="str">
        <f aca="false">IF(A45="","",INDEX(Tasks!$J$6:$J$105,MATCH(A45,Tasks!$K$6:$K$105,0)))</f>
        <v/>
      </c>
      <c r="E45" s="9" t="str">
        <f aca="false">IF(A45="","",INDEX(Tasks!$G$6:$G$105,MATCH(A45,Tasks!$K$6:$K$105,0)))</f>
        <v/>
      </c>
      <c r="F45" s="8" t="str">
        <f aca="false">IF(A45="","",INDEX(Tasks!$I$6:$I$105,MATCH(A45,Tasks!$K$6:$K$105,0)))</f>
        <v/>
      </c>
      <c r="G45" s="10"/>
    </row>
    <row r="46" customFormat="false" ht="15" hidden="false" customHeight="false" outlineLevel="0" collapsed="false">
      <c r="A46" s="0" t="str">
        <f aca="false">IFERROR(SMALL(Tasks!$K$6:$K$105,41),"")</f>
        <v/>
      </c>
      <c r="B46" s="8" t="str">
        <f aca="false">IF(A46="","",INDEX(Tasks!$A$6:$A$105,MATCH(A46,Tasks!$K$6:$K$105,0)))</f>
        <v/>
      </c>
      <c r="C46" s="8" t="str">
        <f aca="false">IF(A46="","",INDEX(Tasks!$B$6:$B$105,MATCH(A46,Tasks!$K$6:$K$105,0)))</f>
        <v/>
      </c>
      <c r="D46" s="8" t="str">
        <f aca="false">IF(A46="","",INDEX(Tasks!$J$6:$J$105,MATCH(A46,Tasks!$K$6:$K$105,0)))</f>
        <v/>
      </c>
      <c r="E46" s="9" t="str">
        <f aca="false">IF(A46="","",INDEX(Tasks!$G$6:$G$105,MATCH(A46,Tasks!$K$6:$K$105,0)))</f>
        <v/>
      </c>
      <c r="F46" s="8" t="str">
        <f aca="false">IF(A46="","",INDEX(Tasks!$I$6:$I$105,MATCH(A46,Tasks!$K$6:$K$105,0)))</f>
        <v/>
      </c>
      <c r="G46" s="10"/>
    </row>
    <row r="47" customFormat="false" ht="15" hidden="false" customHeight="false" outlineLevel="0" collapsed="false">
      <c r="A47" s="0" t="str">
        <f aca="false">IFERROR(SMALL(Tasks!$K$6:$K$105,42),"")</f>
        <v/>
      </c>
      <c r="B47" s="8" t="str">
        <f aca="false">IF(A47="","",INDEX(Tasks!$A$6:$A$105,MATCH(A47,Tasks!$K$6:$K$105,0)))</f>
        <v/>
      </c>
      <c r="C47" s="8" t="str">
        <f aca="false">IF(A47="","",INDEX(Tasks!$B$6:$B$105,MATCH(A47,Tasks!$K$6:$K$105,0)))</f>
        <v/>
      </c>
      <c r="D47" s="8" t="str">
        <f aca="false">IF(A47="","",INDEX(Tasks!$J$6:$J$105,MATCH(A47,Tasks!$K$6:$K$105,0)))</f>
        <v/>
      </c>
      <c r="E47" s="9" t="str">
        <f aca="false">IF(A47="","",INDEX(Tasks!$G$6:$G$105,MATCH(A47,Tasks!$K$6:$K$105,0)))</f>
        <v/>
      </c>
      <c r="F47" s="8" t="str">
        <f aca="false">IF(A47="","",INDEX(Tasks!$I$6:$I$105,MATCH(A47,Tasks!$K$6:$K$105,0)))</f>
        <v/>
      </c>
      <c r="G47" s="10"/>
    </row>
    <row r="48" customFormat="false" ht="15" hidden="false" customHeight="false" outlineLevel="0" collapsed="false">
      <c r="A48" s="0" t="str">
        <f aca="false">IFERROR(SMALL(Tasks!$K$6:$K$105,43),"")</f>
        <v/>
      </c>
      <c r="B48" s="8" t="str">
        <f aca="false">IF(A48="","",INDEX(Tasks!$A$6:$A$105,MATCH(A48,Tasks!$K$6:$K$105,0)))</f>
        <v/>
      </c>
      <c r="C48" s="8" t="str">
        <f aca="false">IF(A48="","",INDEX(Tasks!$B$6:$B$105,MATCH(A48,Tasks!$K$6:$K$105,0)))</f>
        <v/>
      </c>
      <c r="D48" s="8" t="str">
        <f aca="false">IF(A48="","",INDEX(Tasks!$J$6:$J$105,MATCH(A48,Tasks!$K$6:$K$105,0)))</f>
        <v/>
      </c>
      <c r="E48" s="9" t="str">
        <f aca="false">IF(A48="","",INDEX(Tasks!$G$6:$G$105,MATCH(A48,Tasks!$K$6:$K$105,0)))</f>
        <v/>
      </c>
      <c r="F48" s="8" t="str">
        <f aca="false">IF(A48="","",INDEX(Tasks!$I$6:$I$105,MATCH(A48,Tasks!$K$6:$K$105,0)))</f>
        <v/>
      </c>
      <c r="G48" s="10"/>
    </row>
    <row r="49" customFormat="false" ht="15" hidden="false" customHeight="false" outlineLevel="0" collapsed="false">
      <c r="A49" s="0" t="str">
        <f aca="false">IFERROR(SMALL(Tasks!$K$6:$K$105,44),"")</f>
        <v/>
      </c>
      <c r="B49" s="8" t="str">
        <f aca="false">IF(A49="","",INDEX(Tasks!$A$6:$A$105,MATCH(A49,Tasks!$K$6:$K$105,0)))</f>
        <v/>
      </c>
      <c r="C49" s="8" t="str">
        <f aca="false">IF(A49="","",INDEX(Tasks!$B$6:$B$105,MATCH(A49,Tasks!$K$6:$K$105,0)))</f>
        <v/>
      </c>
      <c r="D49" s="8" t="str">
        <f aca="false">IF(A49="","",INDEX(Tasks!$J$6:$J$105,MATCH(A49,Tasks!$K$6:$K$105,0)))</f>
        <v/>
      </c>
      <c r="E49" s="9" t="str">
        <f aca="false">IF(A49="","",INDEX(Tasks!$G$6:$G$105,MATCH(A49,Tasks!$K$6:$K$105,0)))</f>
        <v/>
      </c>
      <c r="F49" s="8" t="str">
        <f aca="false">IF(A49="","",INDEX(Tasks!$I$6:$I$105,MATCH(A49,Tasks!$K$6:$K$105,0)))</f>
        <v/>
      </c>
      <c r="G49" s="10"/>
    </row>
    <row r="50" customFormat="false" ht="15" hidden="false" customHeight="false" outlineLevel="0" collapsed="false">
      <c r="A50" s="0" t="str">
        <f aca="false">IFERROR(SMALL(Tasks!$K$6:$K$105,45),"")</f>
        <v/>
      </c>
      <c r="B50" s="8" t="str">
        <f aca="false">IF(A50="","",INDEX(Tasks!$A$6:$A$105,MATCH(A50,Tasks!$K$6:$K$105,0)))</f>
        <v/>
      </c>
      <c r="C50" s="8" t="str">
        <f aca="false">IF(A50="","",INDEX(Tasks!$B$6:$B$105,MATCH(A50,Tasks!$K$6:$K$105,0)))</f>
        <v/>
      </c>
      <c r="D50" s="8" t="str">
        <f aca="false">IF(A50="","",INDEX(Tasks!$J$6:$J$105,MATCH(A50,Tasks!$K$6:$K$105,0)))</f>
        <v/>
      </c>
      <c r="E50" s="9" t="str">
        <f aca="false">IF(A50="","",INDEX(Tasks!$G$6:$G$105,MATCH(A50,Tasks!$K$6:$K$105,0)))</f>
        <v/>
      </c>
      <c r="F50" s="8" t="str">
        <f aca="false">IF(A50="","",INDEX(Tasks!$I$6:$I$105,MATCH(A50,Tasks!$K$6:$K$105,0)))</f>
        <v/>
      </c>
      <c r="G50" s="10"/>
    </row>
    <row r="51" customFormat="false" ht="15" hidden="false" customHeight="false" outlineLevel="0" collapsed="false">
      <c r="A51" s="0" t="str">
        <f aca="false">IFERROR(SMALL(Tasks!$K$6:$K$105,46),"")</f>
        <v/>
      </c>
      <c r="B51" s="8" t="str">
        <f aca="false">IF(A51="","",INDEX(Tasks!$A$6:$A$105,MATCH(A51,Tasks!$K$6:$K$105,0)))</f>
        <v/>
      </c>
      <c r="C51" s="8" t="str">
        <f aca="false">IF(A51="","",INDEX(Tasks!$B$6:$B$105,MATCH(A51,Tasks!$K$6:$K$105,0)))</f>
        <v/>
      </c>
      <c r="D51" s="8" t="str">
        <f aca="false">IF(A51="","",INDEX(Tasks!$J$6:$J$105,MATCH(A51,Tasks!$K$6:$K$105,0)))</f>
        <v/>
      </c>
      <c r="E51" s="9" t="str">
        <f aca="false">IF(A51="","",INDEX(Tasks!$G$6:$G$105,MATCH(A51,Tasks!$K$6:$K$105,0)))</f>
        <v/>
      </c>
      <c r="F51" s="8" t="str">
        <f aca="false">IF(A51="","",INDEX(Tasks!$I$6:$I$105,MATCH(A51,Tasks!$K$6:$K$105,0)))</f>
        <v/>
      </c>
      <c r="G51" s="10"/>
    </row>
    <row r="52" customFormat="false" ht="15" hidden="false" customHeight="false" outlineLevel="0" collapsed="false">
      <c r="A52" s="0" t="str">
        <f aca="false">IFERROR(SMALL(Tasks!$K$6:$K$105,47),"")</f>
        <v/>
      </c>
      <c r="B52" s="8" t="str">
        <f aca="false">IF(A52="","",INDEX(Tasks!$A$6:$A$105,MATCH(A52,Tasks!$K$6:$K$105,0)))</f>
        <v/>
      </c>
      <c r="C52" s="8" t="str">
        <f aca="false">IF(A52="","",INDEX(Tasks!$B$6:$B$105,MATCH(A52,Tasks!$K$6:$K$105,0)))</f>
        <v/>
      </c>
      <c r="D52" s="8" t="str">
        <f aca="false">IF(A52="","",INDEX(Tasks!$J$6:$J$105,MATCH(A52,Tasks!$K$6:$K$105,0)))</f>
        <v/>
      </c>
      <c r="E52" s="9" t="str">
        <f aca="false">IF(A52="","",INDEX(Tasks!$G$6:$G$105,MATCH(A52,Tasks!$K$6:$K$105,0)))</f>
        <v/>
      </c>
      <c r="F52" s="8" t="str">
        <f aca="false">IF(A52="","",INDEX(Tasks!$I$6:$I$105,MATCH(A52,Tasks!$K$6:$K$105,0)))</f>
        <v/>
      </c>
      <c r="G52" s="10"/>
    </row>
    <row r="53" customFormat="false" ht="15" hidden="false" customHeight="false" outlineLevel="0" collapsed="false">
      <c r="A53" s="0" t="str">
        <f aca="false">IFERROR(SMALL(Tasks!$K$6:$K$105,48),"")</f>
        <v/>
      </c>
      <c r="B53" s="8" t="str">
        <f aca="false">IF(A53="","",INDEX(Tasks!$A$6:$A$105,MATCH(A53,Tasks!$K$6:$K$105,0)))</f>
        <v/>
      </c>
      <c r="C53" s="8" t="str">
        <f aca="false">IF(A53="","",INDEX(Tasks!$B$6:$B$105,MATCH(A53,Tasks!$K$6:$K$105,0)))</f>
        <v/>
      </c>
      <c r="D53" s="8" t="str">
        <f aca="false">IF(A53="","",INDEX(Tasks!$J$6:$J$105,MATCH(A53,Tasks!$K$6:$K$105,0)))</f>
        <v/>
      </c>
      <c r="E53" s="9" t="str">
        <f aca="false">IF(A53="","",INDEX(Tasks!$G$6:$G$105,MATCH(A53,Tasks!$K$6:$K$105,0)))</f>
        <v/>
      </c>
      <c r="F53" s="8" t="str">
        <f aca="false">IF(A53="","",INDEX(Tasks!$I$6:$I$105,MATCH(A53,Tasks!$K$6:$K$105,0)))</f>
        <v/>
      </c>
      <c r="G53" s="10"/>
    </row>
    <row r="54" customFormat="false" ht="15" hidden="false" customHeight="false" outlineLevel="0" collapsed="false">
      <c r="A54" s="0" t="str">
        <f aca="false">IFERROR(SMALL(Tasks!$K$6:$K$105,49),"")</f>
        <v/>
      </c>
      <c r="B54" s="8" t="str">
        <f aca="false">IF(A54="","",INDEX(Tasks!$A$6:$A$105,MATCH(A54,Tasks!$K$6:$K$105,0)))</f>
        <v/>
      </c>
      <c r="C54" s="8" t="str">
        <f aca="false">IF(A54="","",INDEX(Tasks!$B$6:$B$105,MATCH(A54,Tasks!$K$6:$K$105,0)))</f>
        <v/>
      </c>
      <c r="D54" s="8" t="str">
        <f aca="false">IF(A54="","",INDEX(Tasks!$J$6:$J$105,MATCH(A54,Tasks!$K$6:$K$105,0)))</f>
        <v/>
      </c>
      <c r="E54" s="9" t="str">
        <f aca="false">IF(A54="","",INDEX(Tasks!$G$6:$G$105,MATCH(A54,Tasks!$K$6:$K$105,0)))</f>
        <v/>
      </c>
      <c r="F54" s="8" t="str">
        <f aca="false">IF(A54="","",INDEX(Tasks!$I$6:$I$105,MATCH(A54,Tasks!$K$6:$K$105,0)))</f>
        <v/>
      </c>
      <c r="G54" s="10"/>
    </row>
    <row r="55" customFormat="false" ht="15" hidden="false" customHeight="false" outlineLevel="0" collapsed="false">
      <c r="A55" s="0" t="str">
        <f aca="false">IFERROR(SMALL(Tasks!$K$6:$K$105,50),"")</f>
        <v/>
      </c>
      <c r="B55" s="8" t="str">
        <f aca="false">IF(A55="","",INDEX(Tasks!$A$6:$A$105,MATCH(A55,Tasks!$K$6:$K$105,0)))</f>
        <v/>
      </c>
      <c r="C55" s="8" t="str">
        <f aca="false">IF(A55="","",INDEX(Tasks!$B$6:$B$105,MATCH(A55,Tasks!$K$6:$K$105,0)))</f>
        <v/>
      </c>
      <c r="D55" s="8" t="str">
        <f aca="false">IF(A55="","",INDEX(Tasks!$J$6:$J$105,MATCH(A55,Tasks!$K$6:$K$105,0)))</f>
        <v/>
      </c>
      <c r="E55" s="9" t="str">
        <f aca="false">IF(A55="","",INDEX(Tasks!$G$6:$G$105,MATCH(A55,Tasks!$K$6:$K$105,0)))</f>
        <v/>
      </c>
      <c r="F55" s="8" t="str">
        <f aca="false">IF(A55="","",INDEX(Tasks!$I$6:$I$105,MATCH(A55,Tasks!$K$6:$K$105,0)))</f>
        <v/>
      </c>
      <c r="G55" s="10"/>
    </row>
    <row r="56" customFormat="false" ht="15" hidden="false" customHeight="false" outlineLevel="0" collapsed="false">
      <c r="A56" s="0" t="str">
        <f aca="false">IFERROR(SMALL(Tasks!$K$6:$K$105,51),"")</f>
        <v/>
      </c>
      <c r="B56" s="8" t="str">
        <f aca="false">IF(A56="","",INDEX(Tasks!$A$6:$A$105,MATCH(A56,Tasks!$K$6:$K$105,0)))</f>
        <v/>
      </c>
      <c r="C56" s="8" t="str">
        <f aca="false">IF(A56="","",INDEX(Tasks!$B$6:$B$105,MATCH(A56,Tasks!$K$6:$K$105,0)))</f>
        <v/>
      </c>
      <c r="D56" s="8" t="str">
        <f aca="false">IF(A56="","",INDEX(Tasks!$J$6:$J$105,MATCH(A56,Tasks!$K$6:$K$105,0)))</f>
        <v/>
      </c>
      <c r="E56" s="9" t="str">
        <f aca="false">IF(A56="","",INDEX(Tasks!$G$6:$G$105,MATCH(A56,Tasks!$K$6:$K$105,0)))</f>
        <v/>
      </c>
      <c r="F56" s="8" t="str">
        <f aca="false">IF(A56="","",INDEX(Tasks!$I$6:$I$105,MATCH(A56,Tasks!$K$6:$K$105,0)))</f>
        <v/>
      </c>
      <c r="G56" s="10"/>
    </row>
    <row r="57" customFormat="false" ht="15" hidden="false" customHeight="false" outlineLevel="0" collapsed="false">
      <c r="A57" s="0" t="str">
        <f aca="false">IFERROR(SMALL(Tasks!$K$6:$K$105,52),"")</f>
        <v/>
      </c>
      <c r="B57" s="8" t="str">
        <f aca="false">IF(A57="","",INDEX(Tasks!$A$6:$A$105,MATCH(A57,Tasks!$K$6:$K$105,0)))</f>
        <v/>
      </c>
      <c r="C57" s="8" t="str">
        <f aca="false">IF(A57="","",INDEX(Tasks!$B$6:$B$105,MATCH(A57,Tasks!$K$6:$K$105,0)))</f>
        <v/>
      </c>
      <c r="D57" s="8" t="str">
        <f aca="false">IF(A57="","",INDEX(Tasks!$J$6:$J$105,MATCH(A57,Tasks!$K$6:$K$105,0)))</f>
        <v/>
      </c>
      <c r="E57" s="9" t="str">
        <f aca="false">IF(A57="","",INDEX(Tasks!$G$6:$G$105,MATCH(A57,Tasks!$K$6:$K$105,0)))</f>
        <v/>
      </c>
      <c r="F57" s="8" t="str">
        <f aca="false">IF(A57="","",INDEX(Tasks!$I$6:$I$105,MATCH(A57,Tasks!$K$6:$K$105,0)))</f>
        <v/>
      </c>
      <c r="G57" s="10"/>
    </row>
    <row r="58" customFormat="false" ht="15" hidden="false" customHeight="false" outlineLevel="0" collapsed="false">
      <c r="A58" s="0" t="str">
        <f aca="false">IFERROR(SMALL(Tasks!$K$6:$K$105,53),"")</f>
        <v/>
      </c>
      <c r="B58" s="8" t="str">
        <f aca="false">IF(A58="","",INDEX(Tasks!$A$6:$A$105,MATCH(A58,Tasks!$K$6:$K$105,0)))</f>
        <v/>
      </c>
      <c r="C58" s="8" t="str">
        <f aca="false">IF(A58="","",INDEX(Tasks!$B$6:$B$105,MATCH(A58,Tasks!$K$6:$K$105,0)))</f>
        <v/>
      </c>
      <c r="D58" s="8" t="str">
        <f aca="false">IF(A58="","",INDEX(Tasks!$J$6:$J$105,MATCH(A58,Tasks!$K$6:$K$105,0)))</f>
        <v/>
      </c>
      <c r="E58" s="9" t="str">
        <f aca="false">IF(A58="","",INDEX(Tasks!$G$6:$G$105,MATCH(A58,Tasks!$K$6:$K$105,0)))</f>
        <v/>
      </c>
      <c r="F58" s="8" t="str">
        <f aca="false">IF(A58="","",INDEX(Tasks!$I$6:$I$105,MATCH(A58,Tasks!$K$6:$K$105,0)))</f>
        <v/>
      </c>
      <c r="G58" s="10"/>
    </row>
    <row r="59" customFormat="false" ht="15" hidden="false" customHeight="false" outlineLevel="0" collapsed="false">
      <c r="A59" s="0" t="str">
        <f aca="false">IFERROR(SMALL(Tasks!$K$6:$K$105,54),"")</f>
        <v/>
      </c>
      <c r="B59" s="8" t="str">
        <f aca="false">IF(A59="","",INDEX(Tasks!$A$6:$A$105,MATCH(A59,Tasks!$K$6:$K$105,0)))</f>
        <v/>
      </c>
      <c r="C59" s="8" t="str">
        <f aca="false">IF(A59="","",INDEX(Tasks!$B$6:$B$105,MATCH(A59,Tasks!$K$6:$K$105,0)))</f>
        <v/>
      </c>
      <c r="D59" s="8" t="str">
        <f aca="false">IF(A59="","",INDEX(Tasks!$J$6:$J$105,MATCH(A59,Tasks!$K$6:$K$105,0)))</f>
        <v/>
      </c>
      <c r="E59" s="9" t="str">
        <f aca="false">IF(A59="","",INDEX(Tasks!$G$6:$G$105,MATCH(A59,Tasks!$K$6:$K$105,0)))</f>
        <v/>
      </c>
      <c r="F59" s="8" t="str">
        <f aca="false">IF(A59="","",INDEX(Tasks!$I$6:$I$105,MATCH(A59,Tasks!$K$6:$K$105,0)))</f>
        <v/>
      </c>
      <c r="G59" s="10"/>
    </row>
    <row r="60" customFormat="false" ht="15" hidden="false" customHeight="false" outlineLevel="0" collapsed="false">
      <c r="A60" s="0" t="str">
        <f aca="false">IFERROR(SMALL(Tasks!$K$6:$K$105,55),"")</f>
        <v/>
      </c>
      <c r="B60" s="8" t="str">
        <f aca="false">IF(A60="","",INDEX(Tasks!$A$6:$A$105,MATCH(A60,Tasks!$K$6:$K$105,0)))</f>
        <v/>
      </c>
      <c r="C60" s="8" t="str">
        <f aca="false">IF(A60="","",INDEX(Tasks!$B$6:$B$105,MATCH(A60,Tasks!$K$6:$K$105,0)))</f>
        <v/>
      </c>
      <c r="D60" s="8" t="str">
        <f aca="false">IF(A60="","",INDEX(Tasks!$J$6:$J$105,MATCH(A60,Tasks!$K$6:$K$105,0)))</f>
        <v/>
      </c>
      <c r="E60" s="9" t="str">
        <f aca="false">IF(A60="","",INDEX(Tasks!$G$6:$G$105,MATCH(A60,Tasks!$K$6:$K$105,0)))</f>
        <v/>
      </c>
      <c r="F60" s="8" t="str">
        <f aca="false">IF(A60="","",INDEX(Tasks!$I$6:$I$105,MATCH(A60,Tasks!$K$6:$K$105,0)))</f>
        <v/>
      </c>
      <c r="G60" s="10"/>
    </row>
    <row r="61" customFormat="false" ht="15" hidden="false" customHeight="false" outlineLevel="0" collapsed="false">
      <c r="A61" s="0" t="str">
        <f aca="false">IFERROR(SMALL(Tasks!$K$6:$K$105,56),"")</f>
        <v/>
      </c>
      <c r="B61" s="8" t="str">
        <f aca="false">IF(A61="","",INDEX(Tasks!$A$6:$A$105,MATCH(A61,Tasks!$K$6:$K$105,0)))</f>
        <v/>
      </c>
      <c r="C61" s="8" t="str">
        <f aca="false">IF(A61="","",INDEX(Tasks!$B$6:$B$105,MATCH(A61,Tasks!$K$6:$K$105,0)))</f>
        <v/>
      </c>
      <c r="D61" s="8" t="str">
        <f aca="false">IF(A61="","",INDEX(Tasks!$J$6:$J$105,MATCH(A61,Tasks!$K$6:$K$105,0)))</f>
        <v/>
      </c>
      <c r="E61" s="9" t="str">
        <f aca="false">IF(A61="","",INDEX(Tasks!$G$6:$G$105,MATCH(A61,Tasks!$K$6:$K$105,0)))</f>
        <v/>
      </c>
      <c r="F61" s="8" t="str">
        <f aca="false">IF(A61="","",INDEX(Tasks!$I$6:$I$105,MATCH(A61,Tasks!$K$6:$K$105,0)))</f>
        <v/>
      </c>
      <c r="G61" s="10"/>
    </row>
    <row r="62" customFormat="false" ht="15" hidden="false" customHeight="false" outlineLevel="0" collapsed="false">
      <c r="A62" s="0" t="str">
        <f aca="false">IFERROR(SMALL(Tasks!$K$6:$K$105,57),"")</f>
        <v/>
      </c>
      <c r="B62" s="8" t="str">
        <f aca="false">IF(A62="","",INDEX(Tasks!$A$6:$A$105,MATCH(A62,Tasks!$K$6:$K$105,0)))</f>
        <v/>
      </c>
      <c r="C62" s="8" t="str">
        <f aca="false">IF(A62="","",INDEX(Tasks!$B$6:$B$105,MATCH(A62,Tasks!$K$6:$K$105,0)))</f>
        <v/>
      </c>
      <c r="D62" s="8" t="str">
        <f aca="false">IF(A62="","",INDEX(Tasks!$J$6:$J$105,MATCH(A62,Tasks!$K$6:$K$105,0)))</f>
        <v/>
      </c>
      <c r="E62" s="9" t="str">
        <f aca="false">IF(A62="","",INDEX(Tasks!$G$6:$G$105,MATCH(A62,Tasks!$K$6:$K$105,0)))</f>
        <v/>
      </c>
      <c r="F62" s="8" t="str">
        <f aca="false">IF(A62="","",INDEX(Tasks!$I$6:$I$105,MATCH(A62,Tasks!$K$6:$K$105,0)))</f>
        <v/>
      </c>
      <c r="G62" s="10"/>
    </row>
    <row r="63" customFormat="false" ht="15" hidden="false" customHeight="false" outlineLevel="0" collapsed="false">
      <c r="A63" s="0" t="str">
        <f aca="false">IFERROR(SMALL(Tasks!$K$6:$K$105,58),"")</f>
        <v/>
      </c>
      <c r="B63" s="8" t="str">
        <f aca="false">IF(A63="","",INDEX(Tasks!$A$6:$A$105,MATCH(A63,Tasks!$K$6:$K$105,0)))</f>
        <v/>
      </c>
      <c r="C63" s="8" t="str">
        <f aca="false">IF(A63="","",INDEX(Tasks!$B$6:$B$105,MATCH(A63,Tasks!$K$6:$K$105,0)))</f>
        <v/>
      </c>
      <c r="D63" s="8" t="str">
        <f aca="false">IF(A63="","",INDEX(Tasks!$J$6:$J$105,MATCH(A63,Tasks!$K$6:$K$105,0)))</f>
        <v/>
      </c>
      <c r="E63" s="9" t="str">
        <f aca="false">IF(A63="","",INDEX(Tasks!$G$6:$G$105,MATCH(A63,Tasks!$K$6:$K$105,0)))</f>
        <v/>
      </c>
      <c r="F63" s="8" t="str">
        <f aca="false">IF(A63="","",INDEX(Tasks!$I$6:$I$105,MATCH(A63,Tasks!$K$6:$K$105,0)))</f>
        <v/>
      </c>
      <c r="G63" s="10"/>
    </row>
    <row r="64" customFormat="false" ht="15" hidden="false" customHeight="false" outlineLevel="0" collapsed="false">
      <c r="A64" s="0" t="str">
        <f aca="false">IFERROR(SMALL(Tasks!$K$6:$K$105,59),"")</f>
        <v/>
      </c>
      <c r="B64" s="8" t="str">
        <f aca="false">IF(A64="","",INDEX(Tasks!$A$6:$A$105,MATCH(A64,Tasks!$K$6:$K$105,0)))</f>
        <v/>
      </c>
      <c r="C64" s="8" t="str">
        <f aca="false">IF(A64="","",INDEX(Tasks!$B$6:$B$105,MATCH(A64,Tasks!$K$6:$K$105,0)))</f>
        <v/>
      </c>
      <c r="D64" s="8" t="str">
        <f aca="false">IF(A64="","",INDEX(Tasks!$J$6:$J$105,MATCH(A64,Tasks!$K$6:$K$105,0)))</f>
        <v/>
      </c>
      <c r="E64" s="9" t="str">
        <f aca="false">IF(A64="","",INDEX(Tasks!$G$6:$G$105,MATCH(A64,Tasks!$K$6:$K$105,0)))</f>
        <v/>
      </c>
      <c r="F64" s="8" t="str">
        <f aca="false">IF(A64="","",INDEX(Tasks!$I$6:$I$105,MATCH(A64,Tasks!$K$6:$K$105,0)))</f>
        <v/>
      </c>
      <c r="G64" s="10"/>
    </row>
    <row r="65" customFormat="false" ht="15" hidden="false" customHeight="false" outlineLevel="0" collapsed="false">
      <c r="A65" s="0" t="str">
        <f aca="false">IFERROR(SMALL(Tasks!$K$6:$K$105,60),"")</f>
        <v/>
      </c>
      <c r="B65" s="8" t="str">
        <f aca="false">IF(A65="","",INDEX(Tasks!$A$6:$A$105,MATCH(A65,Tasks!$K$6:$K$105,0)))</f>
        <v/>
      </c>
      <c r="C65" s="8" t="str">
        <f aca="false">IF(A65="","",INDEX(Tasks!$B$6:$B$105,MATCH(A65,Tasks!$K$6:$K$105,0)))</f>
        <v/>
      </c>
      <c r="D65" s="8" t="str">
        <f aca="false">IF(A65="","",INDEX(Tasks!$J$6:$J$105,MATCH(A65,Tasks!$K$6:$K$105,0)))</f>
        <v/>
      </c>
      <c r="E65" s="9" t="str">
        <f aca="false">IF(A65="","",INDEX(Tasks!$G$6:$G$105,MATCH(A65,Tasks!$K$6:$K$105,0)))</f>
        <v/>
      </c>
      <c r="F65" s="8" t="str">
        <f aca="false">IF(A65="","",INDEX(Tasks!$I$6:$I$105,MATCH(A65,Tasks!$K$6:$K$105,0)))</f>
        <v/>
      </c>
      <c r="G65" s="10"/>
    </row>
  </sheetData>
  <conditionalFormatting sqref="B6:F65">
    <cfRule type="expression" priority="2" aboveAverage="0" equalAverage="0" bottom="0" percent="0" rank="0" text="" dxfId="0">
      <formula>$F6="Overdue"</formula>
    </cfRule>
    <cfRule type="expression" priority="3" aboveAverage="0" equalAverage="0" bottom="0" percent="0" rank="0" text="" dxfId="1">
      <formula>$F6="Due today"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E84"/>
    <pageSetUpPr fitToPage="false"/>
  </sheetPr>
  <dimension ref="A1:K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  <col collapsed="false" customWidth="true" hidden="false" outlineLevel="0" max="3" min="3" style="0" width="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9"/>
    <col collapsed="false" customWidth="true" hidden="false" outlineLevel="0" max="9" min="9" style="0" width="12"/>
    <col collapsed="false" customWidth="true" hidden="false" outlineLevel="0" max="10" min="10" style="0" width="13"/>
    <col collapsed="false" customWidth="true" hidden="true" outlineLevel="0" max="11" min="11" style="0" width="8"/>
  </cols>
  <sheetData>
    <row r="1" customFormat="false" ht="19.7" hidden="false" customHeight="false" outlineLevel="0" collapsed="false">
      <c r="A1" s="5" t="s">
        <v>20</v>
      </c>
    </row>
    <row r="2" customFormat="false" ht="15" hidden="false" customHeight="false" outlineLevel="0" collapsed="false">
      <c r="A2" s="6" t="str">
        <f aca="false">"Today is "&amp;TEXT(Settings!B3,"dddd d mmmm")&amp;" · "&amp;COUNTIF(I6:I105,"Overdue")&amp;" overdue · "&amp;COUNTIF(I6:I105,"Due today")&amp;" due today"</f>
        <v>Today is Sunday 25 October · 7 overdue · 2 due today</v>
      </c>
    </row>
    <row r="5" customFormat="false" ht="30" hidden="false" customHeight="true" outlineLevel="0" collapsed="false">
      <c r="A5" s="7" t="s">
        <v>14</v>
      </c>
      <c r="B5" s="7" t="s">
        <v>15</v>
      </c>
      <c r="C5" s="7" t="s">
        <v>21</v>
      </c>
      <c r="D5" s="7" t="s">
        <v>22</v>
      </c>
      <c r="E5" s="7" t="s">
        <v>23</v>
      </c>
      <c r="F5" s="7" t="s">
        <v>16</v>
      </c>
      <c r="G5" s="11" t="s">
        <v>24</v>
      </c>
      <c r="H5" s="11" t="s">
        <v>25</v>
      </c>
      <c r="I5" s="11" t="s">
        <v>18</v>
      </c>
      <c r="J5" s="11" t="s">
        <v>26</v>
      </c>
      <c r="K5" s="11" t="s">
        <v>27</v>
      </c>
    </row>
    <row r="6" customFormat="false" ht="15" hidden="false" customHeight="false" outlineLevel="0" collapsed="false">
      <c r="A6" s="12" t="s">
        <v>28</v>
      </c>
      <c r="B6" s="12" t="s">
        <v>29</v>
      </c>
      <c r="C6" s="13" t="n">
        <v>1</v>
      </c>
      <c r="D6" s="12" t="s">
        <v>30</v>
      </c>
      <c r="E6" s="14" t="n">
        <f aca="false">Settings!$B$3-1</f>
        <v>46319</v>
      </c>
      <c r="F6" s="12" t="s">
        <v>31</v>
      </c>
      <c r="G6" s="9" t="n">
        <f aca="false">IF(OR(A6="",N(C6)&lt;=0),"",IF(E6="",Settings!$B$3,IF(D6="months",EDATE(E6,C6),E6+C6*IF(D6="weeks",7,1))))</f>
        <v>46320</v>
      </c>
      <c r="H6" s="15" t="n">
        <f aca="false">IF(G6="","",G6-Settings!$B$3)</f>
        <v>0</v>
      </c>
      <c r="I6" s="16" t="str">
        <f aca="false">IF(H6="","",IF(H6&lt;0,"Overdue",IF(H6=0,"Due today",IF(H6&lt;=6,"This week","Later"))))</f>
        <v>Due today</v>
      </c>
      <c r="J6" s="16" t="str">
        <f aca="false">IF(G6="","",IF(F6="Rotate",IFERROR(INDEX(Settings!$A$6:$A$11,MOD(INT((G6-DATE(2024,1,1))/7)+ROW(),COUNTA(Settings!$A$6:$A$11))+1),""),F6))</f>
        <v>Jordan</v>
      </c>
      <c r="K6" s="17" t="n">
        <f aca="false">IF(H6="","",IF(H6&gt;6,"",(H6+100000)*1000+ROW()))</f>
        <v>100000006</v>
      </c>
    </row>
    <row r="7" customFormat="false" ht="15" hidden="false" customHeight="false" outlineLevel="0" collapsed="false">
      <c r="A7" s="12" t="s">
        <v>32</v>
      </c>
      <c r="B7" s="12" t="s">
        <v>29</v>
      </c>
      <c r="C7" s="13" t="n">
        <v>1</v>
      </c>
      <c r="D7" s="12" t="s">
        <v>30</v>
      </c>
      <c r="E7" s="14" t="n">
        <f aca="false">Settings!$B$3-0</f>
        <v>46320</v>
      </c>
      <c r="F7" s="12" t="s">
        <v>31</v>
      </c>
      <c r="G7" s="9" t="n">
        <f aca="false">IF(OR(A7="",N(C7)&lt;=0),"",IF(E7="",Settings!$B$3,IF(D7="months",EDATE(E7,C7),E7+C7*IF(D7="weeks",7,1))))</f>
        <v>46321</v>
      </c>
      <c r="H7" s="15" t="n">
        <f aca="false">IF(G7="","",G7-Settings!$B$3)</f>
        <v>1</v>
      </c>
      <c r="I7" s="16" t="str">
        <f aca="false">IF(H7="","",IF(H7&lt;0,"Overdue",IF(H7=0,"Due today",IF(H7&lt;=6,"This week","Later"))))</f>
        <v>This week</v>
      </c>
      <c r="J7" s="16" t="str">
        <f aca="false">IF(G7="","",IF(F7="Rotate",IFERROR(INDEX(Settings!$A$6:$A$11,MOD(INT((G7-DATE(2024,1,1))/7)+ROW(),COUNTA(Settings!$A$6:$A$11))+1),""),F7))</f>
        <v>Sam</v>
      </c>
      <c r="K7" s="17" t="n">
        <f aca="false">IF(H7="","",IF(H7&gt;6,"",(H7+100000)*1000+ROW()))</f>
        <v>100001007</v>
      </c>
    </row>
    <row r="8" customFormat="false" ht="15" hidden="false" customHeight="false" outlineLevel="0" collapsed="false">
      <c r="A8" s="12" t="s">
        <v>33</v>
      </c>
      <c r="B8" s="12" t="s">
        <v>29</v>
      </c>
      <c r="C8" s="13" t="n">
        <v>3</v>
      </c>
      <c r="D8" s="12" t="s">
        <v>30</v>
      </c>
      <c r="E8" s="14" t="n">
        <f aca="false">Settings!$B$3-4</f>
        <v>46316</v>
      </c>
      <c r="F8" s="12" t="s">
        <v>34</v>
      </c>
      <c r="G8" s="9" t="n">
        <f aca="false">IF(OR(A8="",N(C8)&lt;=0),"",IF(E8="",Settings!$B$3,IF(D8="months",EDATE(E8,C8),E8+C8*IF(D8="weeks",7,1))))</f>
        <v>46319</v>
      </c>
      <c r="H8" s="15" t="n">
        <f aca="false">IF(G8="","",G8-Settings!$B$3)</f>
        <v>-1</v>
      </c>
      <c r="I8" s="16" t="str">
        <f aca="false">IF(H8="","",IF(H8&lt;0,"Overdue",IF(H8=0,"Due today",IF(H8&lt;=6,"This week","Later"))))</f>
        <v>Overdue</v>
      </c>
      <c r="J8" s="16" t="str">
        <f aca="false">IF(G8="","",IF(F8="Rotate",IFERROR(INDEX(Settings!$A$6:$A$11,MOD(INT((G8-DATE(2024,1,1))/7)+ROW(),COUNTA(Settings!$A$6:$A$11))+1),""),F8))</f>
        <v>Sam</v>
      </c>
      <c r="K8" s="17" t="n">
        <f aca="false">IF(H8="","",IF(H8&gt;6,"",(H8+100000)*1000+ROW()))</f>
        <v>99999008</v>
      </c>
    </row>
    <row r="9" customFormat="false" ht="15" hidden="false" customHeight="false" outlineLevel="0" collapsed="false">
      <c r="A9" s="12" t="s">
        <v>35</v>
      </c>
      <c r="B9" s="12" t="s">
        <v>29</v>
      </c>
      <c r="C9" s="13" t="n">
        <v>1</v>
      </c>
      <c r="D9" s="12" t="s">
        <v>36</v>
      </c>
      <c r="E9" s="14" t="n">
        <f aca="false">Settings!$B$3-9</f>
        <v>46311</v>
      </c>
      <c r="F9" s="12" t="s">
        <v>31</v>
      </c>
      <c r="G9" s="9" t="n">
        <f aca="false">IF(OR(A9="",N(C9)&lt;=0),"",IF(E9="",Settings!$B$3,IF(D9="months",EDATE(E9,C9),E9+C9*IF(D9="weeks",7,1))))</f>
        <v>46318</v>
      </c>
      <c r="H9" s="15" t="n">
        <f aca="false">IF(G9="","",G9-Settings!$B$3)</f>
        <v>-2</v>
      </c>
      <c r="I9" s="16" t="str">
        <f aca="false">IF(H9="","",IF(H9&lt;0,"Overdue",IF(H9=0,"Due today",IF(H9&lt;=6,"This week","Later"))))</f>
        <v>Overdue</v>
      </c>
      <c r="J9" s="16" t="str">
        <f aca="false">IF(G9="","",IF(F9="Rotate",IFERROR(INDEX(Settings!$A$6:$A$11,MOD(INT((G9-DATE(2024,1,1))/7)+ROW(),COUNTA(Settings!$A$6:$A$11))+1),""),F9))</f>
        <v>Jordan</v>
      </c>
      <c r="K9" s="17" t="n">
        <f aca="false">IF(H9="","",IF(H9&gt;6,"",(H9+100000)*1000+ROW()))</f>
        <v>99998009</v>
      </c>
    </row>
    <row r="10" customFormat="false" ht="15" hidden="false" customHeight="false" outlineLevel="0" collapsed="false">
      <c r="A10" s="12" t="s">
        <v>37</v>
      </c>
      <c r="B10" s="12" t="s">
        <v>29</v>
      </c>
      <c r="C10" s="13" t="n">
        <v>1</v>
      </c>
      <c r="D10" s="12" t="s">
        <v>36</v>
      </c>
      <c r="E10" s="14" t="n">
        <f aca="false">Settings!$B$3-5</f>
        <v>46315</v>
      </c>
      <c r="F10" s="12" t="s">
        <v>38</v>
      </c>
      <c r="G10" s="9" t="n">
        <f aca="false">IF(OR(A10="",N(C10)&lt;=0),"",IF(E10="",Settings!$B$3,IF(D10="months",EDATE(E10,C10),E10+C10*IF(D10="weeks",7,1))))</f>
        <v>46322</v>
      </c>
      <c r="H10" s="15" t="n">
        <f aca="false">IF(G10="","",G10-Settings!$B$3)</f>
        <v>2</v>
      </c>
      <c r="I10" s="16" t="str">
        <f aca="false">IF(H10="","",IF(H10&lt;0,"Overdue",IF(H10=0,"Due today",IF(H10&lt;=6,"This week","Later"))))</f>
        <v>This week</v>
      </c>
      <c r="J10" s="16" t="str">
        <f aca="false">IF(G10="","",IF(F10="Rotate",IFERROR(INDEX(Settings!$A$6:$A$11,MOD(INT((G10-DATE(2024,1,1))/7)+ROW(),COUNTA(Settings!$A$6:$A$11))+1),""),F10))</f>
        <v>Alex</v>
      </c>
      <c r="K10" s="17" t="n">
        <f aca="false">IF(H10="","",IF(H10&gt;6,"",(H10+100000)*1000+ROW()))</f>
        <v>100002010</v>
      </c>
    </row>
    <row r="11" customFormat="false" ht="15" hidden="false" customHeight="false" outlineLevel="0" collapsed="false">
      <c r="A11" s="12" t="s">
        <v>39</v>
      </c>
      <c r="B11" s="12" t="s">
        <v>29</v>
      </c>
      <c r="C11" s="13" t="n">
        <v>1</v>
      </c>
      <c r="D11" s="12" t="s">
        <v>36</v>
      </c>
      <c r="E11" s="14" t="n">
        <f aca="false">Settings!$B$3-6</f>
        <v>46314</v>
      </c>
      <c r="F11" s="12" t="s">
        <v>40</v>
      </c>
      <c r="G11" s="9" t="n">
        <f aca="false">IF(OR(A11="",N(C11)&lt;=0),"",IF(E11="",Settings!$B$3,IF(D11="months",EDATE(E11,C11),E11+C11*IF(D11="weeks",7,1))))</f>
        <v>46321</v>
      </c>
      <c r="H11" s="15" t="n">
        <f aca="false">IF(G11="","",G11-Settings!$B$3)</f>
        <v>1</v>
      </c>
      <c r="I11" s="16" t="str">
        <f aca="false">IF(H11="","",IF(H11&lt;0,"Overdue",IF(H11=0,"Due today",IF(H11&lt;=6,"This week","Later"))))</f>
        <v>This week</v>
      </c>
      <c r="J11" s="16" t="str">
        <f aca="false">IF(G11="","",IF(F11="Rotate",IFERROR(INDEX(Settings!$A$6:$A$11,MOD(INT((G11-DATE(2024,1,1))/7)+ROW(),COUNTA(Settings!$A$6:$A$11))+1),""),F11))</f>
        <v>Jordan</v>
      </c>
      <c r="K11" s="17" t="n">
        <f aca="false">IF(H11="","",IF(H11&gt;6,"",(H11+100000)*1000+ROW()))</f>
        <v>100001011</v>
      </c>
    </row>
    <row r="12" customFormat="false" ht="15" hidden="false" customHeight="false" outlineLevel="0" collapsed="false">
      <c r="A12" s="12" t="s">
        <v>41</v>
      </c>
      <c r="B12" s="12" t="s">
        <v>29</v>
      </c>
      <c r="C12" s="13" t="n">
        <v>3</v>
      </c>
      <c r="D12" s="12" t="s">
        <v>42</v>
      </c>
      <c r="E12" s="14" t="n">
        <f aca="false">Settings!$B$3-40</f>
        <v>46280</v>
      </c>
      <c r="F12" s="12" t="s">
        <v>38</v>
      </c>
      <c r="G12" s="9" t="n">
        <f aca="false">IF(OR(A12="",N(C12)&lt;=0),"",IF(E12="",Settings!$B$3,IF(D12="months",EDATE(E12,C12),E12+C12*IF(D12="weeks",7,1))))</f>
        <v>46371</v>
      </c>
      <c r="H12" s="15" t="n">
        <f aca="false">IF(G12="","",G12-Settings!$B$3)</f>
        <v>51</v>
      </c>
      <c r="I12" s="16" t="str">
        <f aca="false">IF(H12="","",IF(H12&lt;0,"Overdue",IF(H12=0,"Due today",IF(H12&lt;=6,"This week","Later"))))</f>
        <v>Later</v>
      </c>
      <c r="J12" s="16" t="str">
        <f aca="false">IF(G12="","",IF(F12="Rotate",IFERROR(INDEX(Settings!$A$6:$A$11,MOD(INT((G12-DATE(2024,1,1))/7)+ROW(),COUNTA(Settings!$A$6:$A$11))+1),""),F12))</f>
        <v>Alex</v>
      </c>
      <c r="K12" s="0" t="str">
        <f aca="false">IF(H12="","",IF(H12&gt;6,"",(H12+100000)*1000+ROW()))</f>
        <v/>
      </c>
    </row>
    <row r="13" customFormat="false" ht="15" hidden="false" customHeight="false" outlineLevel="0" collapsed="false">
      <c r="A13" s="12" t="s">
        <v>43</v>
      </c>
      <c r="B13" s="12" t="s">
        <v>44</v>
      </c>
      <c r="C13" s="13" t="n">
        <v>1</v>
      </c>
      <c r="D13" s="12" t="s">
        <v>36</v>
      </c>
      <c r="E13" s="14" t="n">
        <f aca="false">Settings!$B$3-8</f>
        <v>46312</v>
      </c>
      <c r="F13" s="12" t="s">
        <v>31</v>
      </c>
      <c r="G13" s="9" t="n">
        <f aca="false">IF(OR(A13="",N(C13)&lt;=0),"",IF(E13="",Settings!$B$3,IF(D13="months",EDATE(E13,C13),E13+C13*IF(D13="weeks",7,1))))</f>
        <v>46319</v>
      </c>
      <c r="H13" s="15" t="n">
        <f aca="false">IF(G13="","",G13-Settings!$B$3)</f>
        <v>-1</v>
      </c>
      <c r="I13" s="16" t="str">
        <f aca="false">IF(H13="","",IF(H13&lt;0,"Overdue",IF(H13=0,"Due today",IF(H13&lt;=6,"This week","Later"))))</f>
        <v>Overdue</v>
      </c>
      <c r="J13" s="16" t="str">
        <f aca="false">IF(G13="","",IF(F13="Rotate",IFERROR(INDEX(Settings!$A$6:$A$11,MOD(INT((G13-DATE(2024,1,1))/7)+ROW(),COUNTA(Settings!$A$6:$A$11))+1),""),F13))</f>
        <v>Alex</v>
      </c>
      <c r="K13" s="17" t="n">
        <f aca="false">IF(H13="","",IF(H13&gt;6,"",(H13+100000)*1000+ROW()))</f>
        <v>99999013</v>
      </c>
    </row>
    <row r="14" customFormat="false" ht="15" hidden="false" customHeight="false" outlineLevel="0" collapsed="false">
      <c r="A14" s="12" t="s">
        <v>45</v>
      </c>
      <c r="B14" s="12" t="s">
        <v>44</v>
      </c>
      <c r="C14" s="13" t="n">
        <v>1</v>
      </c>
      <c r="D14" s="12" t="s">
        <v>36</v>
      </c>
      <c r="E14" s="14" t="n">
        <f aca="false">Settings!$B$3-3</f>
        <v>46317</v>
      </c>
      <c r="F14" s="12" t="s">
        <v>31</v>
      </c>
      <c r="G14" s="9" t="n">
        <f aca="false">IF(OR(A14="",N(C14)&lt;=0),"",IF(E14="",Settings!$B$3,IF(D14="months",EDATE(E14,C14),E14+C14*IF(D14="weeks",7,1))))</f>
        <v>46324</v>
      </c>
      <c r="H14" s="15" t="n">
        <f aca="false">IF(G14="","",G14-Settings!$B$3)</f>
        <v>4</v>
      </c>
      <c r="I14" s="16" t="str">
        <f aca="false">IF(H14="","",IF(H14&lt;0,"Overdue",IF(H14=0,"Due today",IF(H14&lt;=6,"This week","Later"))))</f>
        <v>This week</v>
      </c>
      <c r="J14" s="16" t="str">
        <f aca="false">IF(G14="","",IF(F14="Rotate",IFERROR(INDEX(Settings!$A$6:$A$11,MOD(INT((G14-DATE(2024,1,1))/7)+ROW(),COUNTA(Settings!$A$6:$A$11))+1),""),F14))</f>
        <v>Jordan</v>
      </c>
      <c r="K14" s="17" t="n">
        <f aca="false">IF(H14="","",IF(H14&gt;6,"",(H14+100000)*1000+ROW()))</f>
        <v>100004014</v>
      </c>
    </row>
    <row r="15" customFormat="false" ht="15" hidden="false" customHeight="false" outlineLevel="0" collapsed="false">
      <c r="A15" s="12" t="s">
        <v>46</v>
      </c>
      <c r="B15" s="12" t="s">
        <v>44</v>
      </c>
      <c r="C15" s="13" t="n">
        <v>3</v>
      </c>
      <c r="D15" s="12" t="s">
        <v>30</v>
      </c>
      <c r="E15" s="14" t="n">
        <f aca="false">Settings!$B$3-2</f>
        <v>46318</v>
      </c>
      <c r="F15" s="12" t="s">
        <v>31</v>
      </c>
      <c r="G15" s="9" t="n">
        <f aca="false">IF(OR(A15="",N(C15)&lt;=0),"",IF(E15="",Settings!$B$3,IF(D15="months",EDATE(E15,C15),E15+C15*IF(D15="weeks",7,1))))</f>
        <v>46321</v>
      </c>
      <c r="H15" s="15" t="n">
        <f aca="false">IF(G15="","",G15-Settings!$B$3)</f>
        <v>1</v>
      </c>
      <c r="I15" s="16" t="str">
        <f aca="false">IF(H15="","",IF(H15&lt;0,"Overdue",IF(H15=0,"Due today",IF(H15&lt;=6,"This week","Later"))))</f>
        <v>This week</v>
      </c>
      <c r="J15" s="16" t="str">
        <f aca="false">IF(G15="","",IF(F15="Rotate",IFERROR(INDEX(Settings!$A$6:$A$11,MOD(INT((G15-DATE(2024,1,1))/7)+ROW(),COUNTA(Settings!$A$6:$A$11))+1),""),F15))</f>
        <v>Alex</v>
      </c>
      <c r="K15" s="17" t="n">
        <f aca="false">IF(H15="","",IF(H15&gt;6,"",(H15+100000)*1000+ROW()))</f>
        <v>100001015</v>
      </c>
    </row>
    <row r="16" customFormat="false" ht="15" hidden="false" customHeight="false" outlineLevel="0" collapsed="false">
      <c r="A16" s="12" t="s">
        <v>47</v>
      </c>
      <c r="B16" s="12" t="s">
        <v>44</v>
      </c>
      <c r="C16" s="13" t="n">
        <v>1</v>
      </c>
      <c r="D16" s="12" t="s">
        <v>42</v>
      </c>
      <c r="E16" s="14" t="n">
        <f aca="false">Settings!$B$3-20</f>
        <v>46300</v>
      </c>
      <c r="F16" s="12" t="s">
        <v>40</v>
      </c>
      <c r="G16" s="9" t="n">
        <f aca="false">IF(OR(A16="",N(C16)&lt;=0),"",IF(E16="",Settings!$B$3,IF(D16="months",EDATE(E16,C16),E16+C16*IF(D16="weeks",7,1))))</f>
        <v>46331</v>
      </c>
      <c r="H16" s="15" t="n">
        <f aca="false">IF(G16="","",G16-Settings!$B$3)</f>
        <v>11</v>
      </c>
      <c r="I16" s="16" t="str">
        <f aca="false">IF(H16="","",IF(H16&lt;0,"Overdue",IF(H16=0,"Due today",IF(H16&lt;=6,"This week","Later"))))</f>
        <v>Later</v>
      </c>
      <c r="J16" s="16" t="str">
        <f aca="false">IF(G16="","",IF(F16="Rotate",IFERROR(INDEX(Settings!$A$6:$A$11,MOD(INT((G16-DATE(2024,1,1))/7)+ROW(),COUNTA(Settings!$A$6:$A$11))+1),""),F16))</f>
        <v>Jordan</v>
      </c>
      <c r="K16" s="0" t="str">
        <f aca="false">IF(H16="","",IF(H16&gt;6,"",(H16+100000)*1000+ROW()))</f>
        <v/>
      </c>
    </row>
    <row r="17" customFormat="false" ht="15" hidden="false" customHeight="false" outlineLevel="0" collapsed="false">
      <c r="A17" s="12" t="s">
        <v>48</v>
      </c>
      <c r="B17" s="12" t="s">
        <v>44</v>
      </c>
      <c r="C17" s="13" t="n">
        <v>1</v>
      </c>
      <c r="D17" s="12" t="s">
        <v>36</v>
      </c>
      <c r="E17" s="14" t="n">
        <f aca="false">Settings!$B$3-7</f>
        <v>46313</v>
      </c>
      <c r="F17" s="12" t="s">
        <v>34</v>
      </c>
      <c r="G17" s="9" t="n">
        <f aca="false">IF(OR(A17="",N(C17)&lt;=0),"",IF(E17="",Settings!$B$3,IF(D17="months",EDATE(E17,C17),E17+C17*IF(D17="weeks",7,1))))</f>
        <v>46320</v>
      </c>
      <c r="H17" s="15" t="n">
        <f aca="false">IF(G17="","",G17-Settings!$B$3)</f>
        <v>0</v>
      </c>
      <c r="I17" s="16" t="str">
        <f aca="false">IF(H17="","",IF(H17&lt;0,"Overdue",IF(H17=0,"Due today",IF(H17&lt;=6,"This week","Later"))))</f>
        <v>Due today</v>
      </c>
      <c r="J17" s="16" t="str">
        <f aca="false">IF(G17="","",IF(F17="Rotate",IFERROR(INDEX(Settings!$A$6:$A$11,MOD(INT((G17-DATE(2024,1,1))/7)+ROW(),COUNTA(Settings!$A$6:$A$11))+1),""),F17))</f>
        <v>Sam</v>
      </c>
      <c r="K17" s="17" t="n">
        <f aca="false">IF(H17="","",IF(H17&gt;6,"",(H17+100000)*1000+ROW()))</f>
        <v>100000017</v>
      </c>
    </row>
    <row r="18" customFormat="false" ht="15" hidden="false" customHeight="false" outlineLevel="0" collapsed="false">
      <c r="A18" s="12" t="s">
        <v>49</v>
      </c>
      <c r="B18" s="12" t="s">
        <v>50</v>
      </c>
      <c r="C18" s="13" t="n">
        <v>1</v>
      </c>
      <c r="D18" s="12" t="s">
        <v>36</v>
      </c>
      <c r="E18" s="14" t="n">
        <f aca="false">Settings!$B$3-10</f>
        <v>46310</v>
      </c>
      <c r="F18" s="12" t="s">
        <v>31</v>
      </c>
      <c r="G18" s="9" t="n">
        <f aca="false">IF(OR(A18="",N(C18)&lt;=0),"",IF(E18="",Settings!$B$3,IF(D18="months",EDATE(E18,C18),E18+C18*IF(D18="weeks",7,1))))</f>
        <v>46317</v>
      </c>
      <c r="H18" s="15" t="n">
        <f aca="false">IF(G18="","",G18-Settings!$B$3)</f>
        <v>-3</v>
      </c>
      <c r="I18" s="16" t="str">
        <f aca="false">IF(H18="","",IF(H18&lt;0,"Overdue",IF(H18=0,"Due today",IF(H18&lt;=6,"This week","Later"))))</f>
        <v>Overdue</v>
      </c>
      <c r="J18" s="16" t="str">
        <f aca="false">IF(G18="","",IF(F18="Rotate",IFERROR(INDEX(Settings!$A$6:$A$11,MOD(INT((G18-DATE(2024,1,1))/7)+ROW(),COUNTA(Settings!$A$6:$A$11))+1),""),F18))</f>
        <v>Jordan</v>
      </c>
      <c r="K18" s="17" t="n">
        <f aca="false">IF(H18="","",IF(H18&gt;6,"",(H18+100000)*1000+ROW()))</f>
        <v>99997018</v>
      </c>
    </row>
    <row r="19" customFormat="false" ht="15" hidden="false" customHeight="false" outlineLevel="0" collapsed="false">
      <c r="A19" s="12" t="s">
        <v>51</v>
      </c>
      <c r="B19" s="12" t="s">
        <v>50</v>
      </c>
      <c r="C19" s="13" t="n">
        <v>1</v>
      </c>
      <c r="D19" s="12" t="s">
        <v>36</v>
      </c>
      <c r="E19" s="14" t="n">
        <f aca="false">Settings!$B$3-4</f>
        <v>46316</v>
      </c>
      <c r="F19" s="12" t="s">
        <v>40</v>
      </c>
      <c r="G19" s="9" t="n">
        <f aca="false">IF(OR(A19="",N(C19)&lt;=0),"",IF(E19="",Settings!$B$3,IF(D19="months",EDATE(E19,C19),E19+C19*IF(D19="weeks",7,1))))</f>
        <v>46323</v>
      </c>
      <c r="H19" s="15" t="n">
        <f aca="false">IF(G19="","",G19-Settings!$B$3)</f>
        <v>3</v>
      </c>
      <c r="I19" s="16" t="str">
        <f aca="false">IF(H19="","",IF(H19&lt;0,"Overdue",IF(H19=0,"Due today",IF(H19&lt;=6,"This week","Later"))))</f>
        <v>This week</v>
      </c>
      <c r="J19" s="16" t="str">
        <f aca="false">IF(G19="","",IF(F19="Rotate",IFERROR(INDEX(Settings!$A$6:$A$11,MOD(INT((G19-DATE(2024,1,1))/7)+ROW(),COUNTA(Settings!$A$6:$A$11))+1),""),F19))</f>
        <v>Jordan</v>
      </c>
      <c r="K19" s="17" t="n">
        <f aca="false">IF(H19="","",IF(H19&gt;6,"",(H19+100000)*1000+ROW()))</f>
        <v>100003019</v>
      </c>
    </row>
    <row r="20" customFormat="false" ht="15" hidden="false" customHeight="false" outlineLevel="0" collapsed="false">
      <c r="A20" s="12" t="s">
        <v>52</v>
      </c>
      <c r="B20" s="12" t="s">
        <v>50</v>
      </c>
      <c r="C20" s="13" t="n">
        <v>6</v>
      </c>
      <c r="D20" s="12" t="s">
        <v>42</v>
      </c>
      <c r="E20" s="14" t="n">
        <f aca="false">Settings!$B$3-100</f>
        <v>46220</v>
      </c>
      <c r="F20" s="12" t="s">
        <v>38</v>
      </c>
      <c r="G20" s="9" t="n">
        <f aca="false">IF(OR(A20="",N(C20)&lt;=0),"",IF(E20="",Settings!$B$3,IF(D20="months",EDATE(E20,C20),E20+C20*IF(D20="weeks",7,1))))</f>
        <v>46404</v>
      </c>
      <c r="H20" s="15" t="n">
        <f aca="false">IF(G20="","",G20-Settings!$B$3)</f>
        <v>84</v>
      </c>
      <c r="I20" s="16" t="str">
        <f aca="false">IF(H20="","",IF(H20&lt;0,"Overdue",IF(H20=0,"Due today",IF(H20&lt;=6,"This week","Later"))))</f>
        <v>Later</v>
      </c>
      <c r="J20" s="16" t="str">
        <f aca="false">IF(G20="","",IF(F20="Rotate",IFERROR(INDEX(Settings!$A$6:$A$11,MOD(INT((G20-DATE(2024,1,1))/7)+ROW(),COUNTA(Settings!$A$6:$A$11))+1),""),F20))</f>
        <v>Alex</v>
      </c>
      <c r="K20" s="0" t="str">
        <f aca="false">IF(H20="","",IF(H20&gt;6,"",(H20+100000)*1000+ROW()))</f>
        <v/>
      </c>
    </row>
    <row r="21" customFormat="false" ht="15" hidden="false" customHeight="false" outlineLevel="0" collapsed="false">
      <c r="A21" s="12" t="s">
        <v>53</v>
      </c>
      <c r="B21" s="12" t="s">
        <v>54</v>
      </c>
      <c r="C21" s="13" t="n">
        <v>1</v>
      </c>
      <c r="D21" s="12" t="s">
        <v>36</v>
      </c>
      <c r="E21" s="14" t="n">
        <f aca="false">Settings!$B$3-6</f>
        <v>46314</v>
      </c>
      <c r="F21" s="12" t="s">
        <v>34</v>
      </c>
      <c r="G21" s="9" t="n">
        <f aca="false">IF(OR(A21="",N(C21)&lt;=0),"",IF(E21="",Settings!$B$3,IF(D21="months",EDATE(E21,C21),E21+C21*IF(D21="weeks",7,1))))</f>
        <v>46321</v>
      </c>
      <c r="H21" s="15" t="n">
        <f aca="false">IF(G21="","",G21-Settings!$B$3)</f>
        <v>1</v>
      </c>
      <c r="I21" s="16" t="str">
        <f aca="false">IF(H21="","",IF(H21&lt;0,"Overdue",IF(H21=0,"Due today",IF(H21&lt;=6,"This week","Later"))))</f>
        <v>This week</v>
      </c>
      <c r="J21" s="16" t="str">
        <f aca="false">IF(G21="","",IF(F21="Rotate",IFERROR(INDEX(Settings!$A$6:$A$11,MOD(INT((G21-DATE(2024,1,1))/7)+ROW(),COUNTA(Settings!$A$6:$A$11))+1),""),F21))</f>
        <v>Sam</v>
      </c>
      <c r="K21" s="17" t="n">
        <f aca="false">IF(H21="","",IF(H21&gt;6,"",(H21+100000)*1000+ROW()))</f>
        <v>100001021</v>
      </c>
    </row>
    <row r="22" customFormat="false" ht="15" hidden="false" customHeight="false" outlineLevel="0" collapsed="false">
      <c r="A22" s="12" t="s">
        <v>55</v>
      </c>
      <c r="B22" s="12" t="s">
        <v>54</v>
      </c>
      <c r="C22" s="13" t="n">
        <v>2</v>
      </c>
      <c r="D22" s="12" t="s">
        <v>36</v>
      </c>
      <c r="E22" s="14" t="n">
        <f aca="false">Settings!$B$3-12</f>
        <v>46308</v>
      </c>
      <c r="F22" s="12" t="s">
        <v>31</v>
      </c>
      <c r="G22" s="9" t="n">
        <f aca="false">IF(OR(A22="",N(C22)&lt;=0),"",IF(E22="",Settings!$B$3,IF(D22="months",EDATE(E22,C22),E22+C22*IF(D22="weeks",7,1))))</f>
        <v>46322</v>
      </c>
      <c r="H22" s="15" t="n">
        <f aca="false">IF(G22="","",G22-Settings!$B$3)</f>
        <v>2</v>
      </c>
      <c r="I22" s="16" t="str">
        <f aca="false">IF(H22="","",IF(H22&lt;0,"Overdue",IF(H22=0,"Due today",IF(H22&lt;=6,"This week","Later"))))</f>
        <v>This week</v>
      </c>
      <c r="J22" s="16" t="str">
        <f aca="false">IF(G22="","",IF(F22="Rotate",IFERROR(INDEX(Settings!$A$6:$A$11,MOD(INT((G22-DATE(2024,1,1))/7)+ROW(),COUNTA(Settings!$A$6:$A$11))+1),""),F22))</f>
        <v>Sam</v>
      </c>
      <c r="K22" s="17" t="n">
        <f aca="false">IF(H22="","",IF(H22&gt;6,"",(H22+100000)*1000+ROW()))</f>
        <v>100002022</v>
      </c>
    </row>
    <row r="23" customFormat="false" ht="15" hidden="false" customHeight="false" outlineLevel="0" collapsed="false">
      <c r="A23" s="12" t="s">
        <v>56</v>
      </c>
      <c r="B23" s="12" t="s">
        <v>54</v>
      </c>
      <c r="C23" s="13" t="n">
        <v>1</v>
      </c>
      <c r="D23" s="12" t="s">
        <v>42</v>
      </c>
      <c r="E23" s="14" t="n">
        <f aca="false">Settings!$B$3-35</f>
        <v>46285</v>
      </c>
      <c r="F23" s="12" t="s">
        <v>40</v>
      </c>
      <c r="G23" s="9" t="n">
        <f aca="false">IF(OR(A23="",N(C23)&lt;=0),"",IF(E23="",Settings!$B$3,IF(D23="months",EDATE(E23,C23),E23+C23*IF(D23="weeks",7,1))))</f>
        <v>46315</v>
      </c>
      <c r="H23" s="15" t="n">
        <f aca="false">IF(G23="","",G23-Settings!$B$3)</f>
        <v>-5</v>
      </c>
      <c r="I23" s="16" t="str">
        <f aca="false">IF(H23="","",IF(H23&lt;0,"Overdue",IF(H23=0,"Due today",IF(H23&lt;=6,"This week","Later"))))</f>
        <v>Overdue</v>
      </c>
      <c r="J23" s="16" t="str">
        <f aca="false">IF(G23="","",IF(F23="Rotate",IFERROR(INDEX(Settings!$A$6:$A$11,MOD(INT((G23-DATE(2024,1,1))/7)+ROW(),COUNTA(Settings!$A$6:$A$11))+1),""),F23))</f>
        <v>Jordan</v>
      </c>
      <c r="K23" s="17" t="n">
        <f aca="false">IF(H23="","",IF(H23&gt;6,"",(H23+100000)*1000+ROW()))</f>
        <v>99995023</v>
      </c>
    </row>
    <row r="24" customFormat="false" ht="15" hidden="false" customHeight="false" outlineLevel="0" collapsed="false">
      <c r="A24" s="12" t="s">
        <v>57</v>
      </c>
      <c r="B24" s="12" t="s">
        <v>58</v>
      </c>
      <c r="C24" s="13" t="n">
        <v>3</v>
      </c>
      <c r="D24" s="12" t="s">
        <v>42</v>
      </c>
      <c r="E24" s="14" t="n">
        <f aca="false">Settings!$B$3-60</f>
        <v>46260</v>
      </c>
      <c r="F24" s="12" t="s">
        <v>38</v>
      </c>
      <c r="G24" s="9" t="n">
        <f aca="false">IF(OR(A24="",N(C24)&lt;=0),"",IF(E24="",Settings!$B$3,IF(D24="months",EDATE(E24,C24),E24+C24*IF(D24="weeks",7,1))))</f>
        <v>46352</v>
      </c>
      <c r="H24" s="15" t="n">
        <f aca="false">IF(G24="","",G24-Settings!$B$3)</f>
        <v>32</v>
      </c>
      <c r="I24" s="16" t="str">
        <f aca="false">IF(H24="","",IF(H24&lt;0,"Overdue",IF(H24=0,"Due today",IF(H24&lt;=6,"This week","Later"))))</f>
        <v>Later</v>
      </c>
      <c r="J24" s="16" t="str">
        <f aca="false">IF(G24="","",IF(F24="Rotate",IFERROR(INDEX(Settings!$A$6:$A$11,MOD(INT((G24-DATE(2024,1,1))/7)+ROW(),COUNTA(Settings!$A$6:$A$11))+1),""),F24))</f>
        <v>Alex</v>
      </c>
      <c r="K24" s="0" t="str">
        <f aca="false">IF(H24="","",IF(H24&gt;6,"",(H24+100000)*1000+ROW()))</f>
        <v/>
      </c>
    </row>
    <row r="25" customFormat="false" ht="15" hidden="false" customHeight="false" outlineLevel="0" collapsed="false">
      <c r="A25" s="12" t="s">
        <v>59</v>
      </c>
      <c r="B25" s="12" t="s">
        <v>58</v>
      </c>
      <c r="C25" s="13" t="n">
        <v>2</v>
      </c>
      <c r="D25" s="12" t="s">
        <v>36</v>
      </c>
      <c r="E25" s="14" t="n">
        <f aca="false">Settings!$B$3-15</f>
        <v>46305</v>
      </c>
      <c r="F25" s="12" t="s">
        <v>31</v>
      </c>
      <c r="G25" s="9" t="n">
        <f aca="false">IF(OR(A25="",N(C25)&lt;=0),"",IF(E25="",Settings!$B$3,IF(D25="months",EDATE(E25,C25),E25+C25*IF(D25="weeks",7,1))))</f>
        <v>46319</v>
      </c>
      <c r="H25" s="15" t="n">
        <f aca="false">IF(G25="","",G25-Settings!$B$3)</f>
        <v>-1</v>
      </c>
      <c r="I25" s="16" t="str">
        <f aca="false">IF(H25="","",IF(H25&lt;0,"Overdue",IF(H25=0,"Due today",IF(H25&lt;=6,"This week","Later"))))</f>
        <v>Overdue</v>
      </c>
      <c r="J25" s="16" t="str">
        <f aca="false">IF(G25="","",IF(F25="Rotate",IFERROR(INDEX(Settings!$A$6:$A$11,MOD(INT((G25-DATE(2024,1,1))/7)+ROW(),COUNTA(Settings!$A$6:$A$11))+1),""),F25))</f>
        <v>Alex</v>
      </c>
      <c r="K25" s="17" t="n">
        <f aca="false">IF(H25="","",IF(H25&gt;6,"",(H25+100000)*1000+ROW()))</f>
        <v>99999025</v>
      </c>
    </row>
    <row r="26" customFormat="false" ht="15" hidden="false" customHeight="false" outlineLevel="0" collapsed="false">
      <c r="A26" s="12" t="s">
        <v>60</v>
      </c>
      <c r="B26" s="12" t="s">
        <v>58</v>
      </c>
      <c r="C26" s="13" t="n">
        <v>3</v>
      </c>
      <c r="D26" s="12" t="s">
        <v>42</v>
      </c>
      <c r="E26" s="14" t="n">
        <f aca="false">Settings!$B$3-85</f>
        <v>46235</v>
      </c>
      <c r="F26" s="12" t="s">
        <v>38</v>
      </c>
      <c r="G26" s="9" t="n">
        <f aca="false">IF(OR(A26="",N(C26)&lt;=0),"",IF(E26="",Settings!$B$3,IF(D26="months",EDATE(E26,C26),E26+C26*IF(D26="weeks",7,1))))</f>
        <v>46327</v>
      </c>
      <c r="H26" s="15" t="n">
        <f aca="false">IF(G26="","",G26-Settings!$B$3)</f>
        <v>7</v>
      </c>
      <c r="I26" s="16" t="str">
        <f aca="false">IF(H26="","",IF(H26&lt;0,"Overdue",IF(H26=0,"Due today",IF(H26&lt;=6,"This week","Later"))))</f>
        <v>Later</v>
      </c>
      <c r="J26" s="16" t="str">
        <f aca="false">IF(G26="","",IF(F26="Rotate",IFERROR(INDEX(Settings!$A$6:$A$11,MOD(INT((G26-DATE(2024,1,1))/7)+ROW(),COUNTA(Settings!$A$6:$A$11))+1),""),F26))</f>
        <v>Alex</v>
      </c>
      <c r="K26" s="0" t="str">
        <f aca="false">IF(H26="","",IF(H26&gt;6,"",(H26+100000)*1000+ROW()))</f>
        <v/>
      </c>
    </row>
    <row r="27" customFormat="false" ht="15" hidden="false" customHeight="false" outlineLevel="0" collapsed="false">
      <c r="A27" s="12" t="s">
        <v>61</v>
      </c>
      <c r="B27" s="12" t="s">
        <v>58</v>
      </c>
      <c r="C27" s="13" t="n">
        <v>1</v>
      </c>
      <c r="D27" s="12" t="s">
        <v>42</v>
      </c>
      <c r="E27" s="14" t="n">
        <f aca="false">Settings!$B$3-31</f>
        <v>46289</v>
      </c>
      <c r="F27" s="12" t="s">
        <v>34</v>
      </c>
      <c r="G27" s="9" t="n">
        <f aca="false">IF(OR(A27="",N(C27)&lt;=0),"",IF(E27="",Settings!$B$3,IF(D27="months",EDATE(E27,C27),E27+C27*IF(D27="weeks",7,1))))</f>
        <v>46319</v>
      </c>
      <c r="H27" s="15" t="n">
        <f aca="false">IF(G27="","",G27-Settings!$B$3)</f>
        <v>-1</v>
      </c>
      <c r="I27" s="16" t="str">
        <f aca="false">IF(H27="","",IF(H27&lt;0,"Overdue",IF(H27=0,"Due today",IF(H27&lt;=6,"This week","Later"))))</f>
        <v>Overdue</v>
      </c>
      <c r="J27" s="16" t="str">
        <f aca="false">IF(G27="","",IF(F27="Rotate",IFERROR(INDEX(Settings!$A$6:$A$11,MOD(INT((G27-DATE(2024,1,1))/7)+ROW(),COUNTA(Settings!$A$6:$A$11))+1),""),F27))</f>
        <v>Sam</v>
      </c>
      <c r="K27" s="17" t="n">
        <f aca="false">IF(H27="","",IF(H27&gt;6,"",(H27+100000)*1000+ROW()))</f>
        <v>99999027</v>
      </c>
    </row>
    <row r="28" customFormat="false" ht="15" hidden="false" customHeight="false" outlineLevel="0" collapsed="false">
      <c r="A28" s="12" t="s">
        <v>62</v>
      </c>
      <c r="B28" s="12" t="s">
        <v>63</v>
      </c>
      <c r="C28" s="13" t="n">
        <v>1</v>
      </c>
      <c r="D28" s="12" t="s">
        <v>36</v>
      </c>
      <c r="E28" s="14" t="n">
        <f aca="false">Settings!$B$3-2</f>
        <v>46318</v>
      </c>
      <c r="F28" s="12" t="s">
        <v>40</v>
      </c>
      <c r="G28" s="9" t="n">
        <f aca="false">IF(OR(A28="",N(C28)&lt;=0),"",IF(E28="",Settings!$B$3,IF(D28="months",EDATE(E28,C28),E28+C28*IF(D28="weeks",7,1))))</f>
        <v>46325</v>
      </c>
      <c r="H28" s="15" t="n">
        <f aca="false">IF(G28="","",G28-Settings!$B$3)</f>
        <v>5</v>
      </c>
      <c r="I28" s="16" t="str">
        <f aca="false">IF(H28="","",IF(H28&lt;0,"Overdue",IF(H28=0,"Due today",IF(H28&lt;=6,"This week","Later"))))</f>
        <v>This week</v>
      </c>
      <c r="J28" s="16" t="str">
        <f aca="false">IF(G28="","",IF(F28="Rotate",IFERROR(INDEX(Settings!$A$6:$A$11,MOD(INT((G28-DATE(2024,1,1))/7)+ROW(),COUNTA(Settings!$A$6:$A$11))+1),""),F28))</f>
        <v>Jordan</v>
      </c>
      <c r="K28" s="17" t="n">
        <f aca="false">IF(H28="","",IF(H28&gt;6,"",(H28+100000)*1000+ROW()))</f>
        <v>100005028</v>
      </c>
    </row>
    <row r="29" customFormat="false" ht="15" hidden="false" customHeight="false" outlineLevel="0" collapsed="false">
      <c r="A29" s="12"/>
      <c r="B29" s="12"/>
      <c r="C29" s="13"/>
      <c r="D29" s="12"/>
      <c r="E29" s="14"/>
      <c r="F29" s="12"/>
      <c r="G29" s="9" t="str">
        <f aca="false">IF(OR(A29="",N(C29)&lt;=0),"",IF(E29="",Settings!$B$3,IF(D29="months",EDATE(E29,C29),E29+C29*IF(D29="weeks",7,1))))</f>
        <v/>
      </c>
      <c r="H29" s="15" t="str">
        <f aca="false">IF(G29="","",G29-Settings!$B$3)</f>
        <v/>
      </c>
      <c r="I29" s="16" t="str">
        <f aca="false">IF(H29="","",IF(H29&lt;0,"Overdue",IF(H29=0,"Due today",IF(H29&lt;=6,"This week","Later"))))</f>
        <v/>
      </c>
      <c r="J29" s="16" t="str">
        <f aca="false">IF(G29="","",IF(F29="Rotate",IFERROR(INDEX(Settings!$A$6:$A$11,MOD(INT((G29-DATE(2024,1,1))/7)+ROW(),COUNTA(Settings!$A$6:$A$11))+1),""),F29))</f>
        <v/>
      </c>
      <c r="K29" s="0" t="str">
        <f aca="false">IF(H29="","",IF(H29&gt;6,"",(H29+100000)*1000+ROW()))</f>
        <v/>
      </c>
    </row>
    <row r="30" customFormat="false" ht="15" hidden="false" customHeight="false" outlineLevel="0" collapsed="false">
      <c r="A30" s="12"/>
      <c r="B30" s="12"/>
      <c r="C30" s="13"/>
      <c r="D30" s="12"/>
      <c r="E30" s="14"/>
      <c r="F30" s="12"/>
      <c r="G30" s="9" t="str">
        <f aca="false">IF(OR(A30="",N(C30)&lt;=0),"",IF(E30="",Settings!$B$3,IF(D30="months",EDATE(E30,C30),E30+C30*IF(D30="weeks",7,1))))</f>
        <v/>
      </c>
      <c r="H30" s="15" t="str">
        <f aca="false">IF(G30="","",G30-Settings!$B$3)</f>
        <v/>
      </c>
      <c r="I30" s="16" t="str">
        <f aca="false">IF(H30="","",IF(H30&lt;0,"Overdue",IF(H30=0,"Due today",IF(H30&lt;=6,"This week","Later"))))</f>
        <v/>
      </c>
      <c r="J30" s="16" t="str">
        <f aca="false">IF(G30="","",IF(F30="Rotate",IFERROR(INDEX(Settings!$A$6:$A$11,MOD(INT((G30-DATE(2024,1,1))/7)+ROW(),COUNTA(Settings!$A$6:$A$11))+1),""),F30))</f>
        <v/>
      </c>
      <c r="K30" s="0" t="str">
        <f aca="false">IF(H30="","",IF(H30&gt;6,"",(H30+100000)*1000+ROW()))</f>
        <v/>
      </c>
    </row>
    <row r="31" customFormat="false" ht="15" hidden="false" customHeight="false" outlineLevel="0" collapsed="false">
      <c r="A31" s="12"/>
      <c r="B31" s="12"/>
      <c r="C31" s="13"/>
      <c r="D31" s="12"/>
      <c r="E31" s="14"/>
      <c r="F31" s="12"/>
      <c r="G31" s="9" t="str">
        <f aca="false">IF(OR(A31="",N(C31)&lt;=0),"",IF(E31="",Settings!$B$3,IF(D31="months",EDATE(E31,C31),E31+C31*IF(D31="weeks",7,1))))</f>
        <v/>
      </c>
      <c r="H31" s="15" t="str">
        <f aca="false">IF(G31="","",G31-Settings!$B$3)</f>
        <v/>
      </c>
      <c r="I31" s="16" t="str">
        <f aca="false">IF(H31="","",IF(H31&lt;0,"Overdue",IF(H31=0,"Due today",IF(H31&lt;=6,"This week","Later"))))</f>
        <v/>
      </c>
      <c r="J31" s="16" t="str">
        <f aca="false">IF(G31="","",IF(F31="Rotate",IFERROR(INDEX(Settings!$A$6:$A$11,MOD(INT((G31-DATE(2024,1,1))/7)+ROW(),COUNTA(Settings!$A$6:$A$11))+1),""),F31))</f>
        <v/>
      </c>
      <c r="K31" s="0" t="str">
        <f aca="false">IF(H31="","",IF(H31&gt;6,"",(H31+100000)*1000+ROW()))</f>
        <v/>
      </c>
    </row>
    <row r="32" customFormat="false" ht="15" hidden="false" customHeight="false" outlineLevel="0" collapsed="false">
      <c r="A32" s="12"/>
      <c r="B32" s="12"/>
      <c r="C32" s="13"/>
      <c r="D32" s="12"/>
      <c r="E32" s="14"/>
      <c r="F32" s="12"/>
      <c r="G32" s="9" t="str">
        <f aca="false">IF(OR(A32="",N(C32)&lt;=0),"",IF(E32="",Settings!$B$3,IF(D32="months",EDATE(E32,C32),E32+C32*IF(D32="weeks",7,1))))</f>
        <v/>
      </c>
      <c r="H32" s="15" t="str">
        <f aca="false">IF(G32="","",G32-Settings!$B$3)</f>
        <v/>
      </c>
      <c r="I32" s="16" t="str">
        <f aca="false">IF(H32="","",IF(H32&lt;0,"Overdue",IF(H32=0,"Due today",IF(H32&lt;=6,"This week","Later"))))</f>
        <v/>
      </c>
      <c r="J32" s="16" t="str">
        <f aca="false">IF(G32="","",IF(F32="Rotate",IFERROR(INDEX(Settings!$A$6:$A$11,MOD(INT((G32-DATE(2024,1,1))/7)+ROW(),COUNTA(Settings!$A$6:$A$11))+1),""),F32))</f>
        <v/>
      </c>
      <c r="K32" s="0" t="str">
        <f aca="false">IF(H32="","",IF(H32&gt;6,"",(H32+100000)*1000+ROW()))</f>
        <v/>
      </c>
    </row>
    <row r="33" customFormat="false" ht="15" hidden="false" customHeight="false" outlineLevel="0" collapsed="false">
      <c r="A33" s="12"/>
      <c r="B33" s="12"/>
      <c r="C33" s="13"/>
      <c r="D33" s="12"/>
      <c r="E33" s="14"/>
      <c r="F33" s="12"/>
      <c r="G33" s="9" t="str">
        <f aca="false">IF(OR(A33="",N(C33)&lt;=0),"",IF(E33="",Settings!$B$3,IF(D33="months",EDATE(E33,C33),E33+C33*IF(D33="weeks",7,1))))</f>
        <v/>
      </c>
      <c r="H33" s="15" t="str">
        <f aca="false">IF(G33="","",G33-Settings!$B$3)</f>
        <v/>
      </c>
      <c r="I33" s="16" t="str">
        <f aca="false">IF(H33="","",IF(H33&lt;0,"Overdue",IF(H33=0,"Due today",IF(H33&lt;=6,"This week","Later"))))</f>
        <v/>
      </c>
      <c r="J33" s="16" t="str">
        <f aca="false">IF(G33="","",IF(F33="Rotate",IFERROR(INDEX(Settings!$A$6:$A$11,MOD(INT((G33-DATE(2024,1,1))/7)+ROW(),COUNTA(Settings!$A$6:$A$11))+1),""),F33))</f>
        <v/>
      </c>
      <c r="K33" s="0" t="str">
        <f aca="false">IF(H33="","",IF(H33&gt;6,"",(H33+100000)*1000+ROW()))</f>
        <v/>
      </c>
    </row>
    <row r="34" customFormat="false" ht="15" hidden="false" customHeight="false" outlineLevel="0" collapsed="false">
      <c r="A34" s="12"/>
      <c r="B34" s="12"/>
      <c r="C34" s="13"/>
      <c r="D34" s="12"/>
      <c r="E34" s="14"/>
      <c r="F34" s="12"/>
      <c r="G34" s="9" t="str">
        <f aca="false">IF(OR(A34="",N(C34)&lt;=0),"",IF(E34="",Settings!$B$3,IF(D34="months",EDATE(E34,C34),E34+C34*IF(D34="weeks",7,1))))</f>
        <v/>
      </c>
      <c r="H34" s="15" t="str">
        <f aca="false">IF(G34="","",G34-Settings!$B$3)</f>
        <v/>
      </c>
      <c r="I34" s="16" t="str">
        <f aca="false">IF(H34="","",IF(H34&lt;0,"Overdue",IF(H34=0,"Due today",IF(H34&lt;=6,"This week","Later"))))</f>
        <v/>
      </c>
      <c r="J34" s="16" t="str">
        <f aca="false">IF(G34="","",IF(F34="Rotate",IFERROR(INDEX(Settings!$A$6:$A$11,MOD(INT((G34-DATE(2024,1,1))/7)+ROW(),COUNTA(Settings!$A$6:$A$11))+1),""),F34))</f>
        <v/>
      </c>
      <c r="K34" s="0" t="str">
        <f aca="false">IF(H34="","",IF(H34&gt;6,"",(H34+100000)*1000+ROW()))</f>
        <v/>
      </c>
    </row>
    <row r="35" customFormat="false" ht="15" hidden="false" customHeight="false" outlineLevel="0" collapsed="false">
      <c r="A35" s="12"/>
      <c r="B35" s="12"/>
      <c r="C35" s="13"/>
      <c r="D35" s="12"/>
      <c r="E35" s="14"/>
      <c r="F35" s="12"/>
      <c r="G35" s="9" t="str">
        <f aca="false">IF(OR(A35="",N(C35)&lt;=0),"",IF(E35="",Settings!$B$3,IF(D35="months",EDATE(E35,C35),E35+C35*IF(D35="weeks",7,1))))</f>
        <v/>
      </c>
      <c r="H35" s="15" t="str">
        <f aca="false">IF(G35="","",G35-Settings!$B$3)</f>
        <v/>
      </c>
      <c r="I35" s="16" t="str">
        <f aca="false">IF(H35="","",IF(H35&lt;0,"Overdue",IF(H35=0,"Due today",IF(H35&lt;=6,"This week","Later"))))</f>
        <v/>
      </c>
      <c r="J35" s="16" t="str">
        <f aca="false">IF(G35="","",IF(F35="Rotate",IFERROR(INDEX(Settings!$A$6:$A$11,MOD(INT((G35-DATE(2024,1,1))/7)+ROW(),COUNTA(Settings!$A$6:$A$11))+1),""),F35))</f>
        <v/>
      </c>
      <c r="K35" s="0" t="str">
        <f aca="false">IF(H35="","",IF(H35&gt;6,"",(H35+100000)*1000+ROW()))</f>
        <v/>
      </c>
    </row>
    <row r="36" customFormat="false" ht="15" hidden="false" customHeight="false" outlineLevel="0" collapsed="false">
      <c r="A36" s="12"/>
      <c r="B36" s="12"/>
      <c r="C36" s="13"/>
      <c r="D36" s="12"/>
      <c r="E36" s="14"/>
      <c r="F36" s="12"/>
      <c r="G36" s="9" t="str">
        <f aca="false">IF(OR(A36="",N(C36)&lt;=0),"",IF(E36="",Settings!$B$3,IF(D36="months",EDATE(E36,C36),E36+C36*IF(D36="weeks",7,1))))</f>
        <v/>
      </c>
      <c r="H36" s="15" t="str">
        <f aca="false">IF(G36="","",G36-Settings!$B$3)</f>
        <v/>
      </c>
      <c r="I36" s="16" t="str">
        <f aca="false">IF(H36="","",IF(H36&lt;0,"Overdue",IF(H36=0,"Due today",IF(H36&lt;=6,"This week","Later"))))</f>
        <v/>
      </c>
      <c r="J36" s="16" t="str">
        <f aca="false">IF(G36="","",IF(F36="Rotate",IFERROR(INDEX(Settings!$A$6:$A$11,MOD(INT((G36-DATE(2024,1,1))/7)+ROW(),COUNTA(Settings!$A$6:$A$11))+1),""),F36))</f>
        <v/>
      </c>
      <c r="K36" s="0" t="str">
        <f aca="false">IF(H36="","",IF(H36&gt;6,"",(H36+100000)*1000+ROW()))</f>
        <v/>
      </c>
    </row>
    <row r="37" customFormat="false" ht="15" hidden="false" customHeight="false" outlineLevel="0" collapsed="false">
      <c r="A37" s="12"/>
      <c r="B37" s="12"/>
      <c r="C37" s="13"/>
      <c r="D37" s="12"/>
      <c r="E37" s="14"/>
      <c r="F37" s="12"/>
      <c r="G37" s="9" t="str">
        <f aca="false">IF(OR(A37="",N(C37)&lt;=0),"",IF(E37="",Settings!$B$3,IF(D37="months",EDATE(E37,C37),E37+C37*IF(D37="weeks",7,1))))</f>
        <v/>
      </c>
      <c r="H37" s="15" t="str">
        <f aca="false">IF(G37="","",G37-Settings!$B$3)</f>
        <v/>
      </c>
      <c r="I37" s="16" t="str">
        <f aca="false">IF(H37="","",IF(H37&lt;0,"Overdue",IF(H37=0,"Due today",IF(H37&lt;=6,"This week","Later"))))</f>
        <v/>
      </c>
      <c r="J37" s="16" t="str">
        <f aca="false">IF(G37="","",IF(F37="Rotate",IFERROR(INDEX(Settings!$A$6:$A$11,MOD(INT((G37-DATE(2024,1,1))/7)+ROW(),COUNTA(Settings!$A$6:$A$11))+1),""),F37))</f>
        <v/>
      </c>
      <c r="K37" s="0" t="str">
        <f aca="false">IF(H37="","",IF(H37&gt;6,"",(H37+100000)*1000+ROW()))</f>
        <v/>
      </c>
    </row>
    <row r="38" customFormat="false" ht="15" hidden="false" customHeight="false" outlineLevel="0" collapsed="false">
      <c r="A38" s="12"/>
      <c r="B38" s="12"/>
      <c r="C38" s="13"/>
      <c r="D38" s="12"/>
      <c r="E38" s="14"/>
      <c r="F38" s="12"/>
      <c r="G38" s="9" t="str">
        <f aca="false">IF(OR(A38="",N(C38)&lt;=0),"",IF(E38="",Settings!$B$3,IF(D38="months",EDATE(E38,C38),E38+C38*IF(D38="weeks",7,1))))</f>
        <v/>
      </c>
      <c r="H38" s="15" t="str">
        <f aca="false">IF(G38="","",G38-Settings!$B$3)</f>
        <v/>
      </c>
      <c r="I38" s="16" t="str">
        <f aca="false">IF(H38="","",IF(H38&lt;0,"Overdue",IF(H38=0,"Due today",IF(H38&lt;=6,"This week","Later"))))</f>
        <v/>
      </c>
      <c r="J38" s="16" t="str">
        <f aca="false">IF(G38="","",IF(F38="Rotate",IFERROR(INDEX(Settings!$A$6:$A$11,MOD(INT((G38-DATE(2024,1,1))/7)+ROW(),COUNTA(Settings!$A$6:$A$11))+1),""),F38))</f>
        <v/>
      </c>
      <c r="K38" s="0" t="str">
        <f aca="false">IF(H38="","",IF(H38&gt;6,"",(H38+100000)*1000+ROW()))</f>
        <v/>
      </c>
    </row>
    <row r="39" customFormat="false" ht="15" hidden="false" customHeight="false" outlineLevel="0" collapsed="false">
      <c r="A39" s="12"/>
      <c r="B39" s="12"/>
      <c r="C39" s="13"/>
      <c r="D39" s="12"/>
      <c r="E39" s="14"/>
      <c r="F39" s="12"/>
      <c r="G39" s="9" t="str">
        <f aca="false">IF(OR(A39="",N(C39)&lt;=0),"",IF(E39="",Settings!$B$3,IF(D39="months",EDATE(E39,C39),E39+C39*IF(D39="weeks",7,1))))</f>
        <v/>
      </c>
      <c r="H39" s="15" t="str">
        <f aca="false">IF(G39="","",G39-Settings!$B$3)</f>
        <v/>
      </c>
      <c r="I39" s="16" t="str">
        <f aca="false">IF(H39="","",IF(H39&lt;0,"Overdue",IF(H39=0,"Due today",IF(H39&lt;=6,"This week","Later"))))</f>
        <v/>
      </c>
      <c r="J39" s="16" t="str">
        <f aca="false">IF(G39="","",IF(F39="Rotate",IFERROR(INDEX(Settings!$A$6:$A$11,MOD(INT((G39-DATE(2024,1,1))/7)+ROW(),COUNTA(Settings!$A$6:$A$11))+1),""),F39))</f>
        <v/>
      </c>
      <c r="K39" s="0" t="str">
        <f aca="false">IF(H39="","",IF(H39&gt;6,"",(H39+100000)*1000+ROW()))</f>
        <v/>
      </c>
    </row>
    <row r="40" customFormat="false" ht="15" hidden="false" customHeight="false" outlineLevel="0" collapsed="false">
      <c r="A40" s="12"/>
      <c r="B40" s="12"/>
      <c r="C40" s="13"/>
      <c r="D40" s="12"/>
      <c r="E40" s="14"/>
      <c r="F40" s="12"/>
      <c r="G40" s="9" t="str">
        <f aca="false">IF(OR(A40="",N(C40)&lt;=0),"",IF(E40="",Settings!$B$3,IF(D40="months",EDATE(E40,C40),E40+C40*IF(D40="weeks",7,1))))</f>
        <v/>
      </c>
      <c r="H40" s="15" t="str">
        <f aca="false">IF(G40="","",G40-Settings!$B$3)</f>
        <v/>
      </c>
      <c r="I40" s="16" t="str">
        <f aca="false">IF(H40="","",IF(H40&lt;0,"Overdue",IF(H40=0,"Due today",IF(H40&lt;=6,"This week","Later"))))</f>
        <v/>
      </c>
      <c r="J40" s="16" t="str">
        <f aca="false">IF(G40="","",IF(F40="Rotate",IFERROR(INDEX(Settings!$A$6:$A$11,MOD(INT((G40-DATE(2024,1,1))/7)+ROW(),COUNTA(Settings!$A$6:$A$11))+1),""),F40))</f>
        <v/>
      </c>
      <c r="K40" s="0" t="str">
        <f aca="false">IF(H40="","",IF(H40&gt;6,"",(H40+100000)*1000+ROW()))</f>
        <v/>
      </c>
    </row>
    <row r="41" customFormat="false" ht="15" hidden="false" customHeight="false" outlineLevel="0" collapsed="false">
      <c r="A41" s="12"/>
      <c r="B41" s="12"/>
      <c r="C41" s="13"/>
      <c r="D41" s="12"/>
      <c r="E41" s="14"/>
      <c r="F41" s="12"/>
      <c r="G41" s="9" t="str">
        <f aca="false">IF(OR(A41="",N(C41)&lt;=0),"",IF(E41="",Settings!$B$3,IF(D41="months",EDATE(E41,C41),E41+C41*IF(D41="weeks",7,1))))</f>
        <v/>
      </c>
      <c r="H41" s="15" t="str">
        <f aca="false">IF(G41="","",G41-Settings!$B$3)</f>
        <v/>
      </c>
      <c r="I41" s="16" t="str">
        <f aca="false">IF(H41="","",IF(H41&lt;0,"Overdue",IF(H41=0,"Due today",IF(H41&lt;=6,"This week","Later"))))</f>
        <v/>
      </c>
      <c r="J41" s="16" t="str">
        <f aca="false">IF(G41="","",IF(F41="Rotate",IFERROR(INDEX(Settings!$A$6:$A$11,MOD(INT((G41-DATE(2024,1,1))/7)+ROW(),COUNTA(Settings!$A$6:$A$11))+1),""),F41))</f>
        <v/>
      </c>
      <c r="K41" s="0" t="str">
        <f aca="false">IF(H41="","",IF(H41&gt;6,"",(H41+100000)*1000+ROW()))</f>
        <v/>
      </c>
    </row>
    <row r="42" customFormat="false" ht="15" hidden="false" customHeight="false" outlineLevel="0" collapsed="false">
      <c r="A42" s="12"/>
      <c r="B42" s="12"/>
      <c r="C42" s="13"/>
      <c r="D42" s="12"/>
      <c r="E42" s="14"/>
      <c r="F42" s="12"/>
      <c r="G42" s="9" t="str">
        <f aca="false">IF(OR(A42="",N(C42)&lt;=0),"",IF(E42="",Settings!$B$3,IF(D42="months",EDATE(E42,C42),E42+C42*IF(D42="weeks",7,1))))</f>
        <v/>
      </c>
      <c r="H42" s="15" t="str">
        <f aca="false">IF(G42="","",G42-Settings!$B$3)</f>
        <v/>
      </c>
      <c r="I42" s="16" t="str">
        <f aca="false">IF(H42="","",IF(H42&lt;0,"Overdue",IF(H42=0,"Due today",IF(H42&lt;=6,"This week","Later"))))</f>
        <v/>
      </c>
      <c r="J42" s="16" t="str">
        <f aca="false">IF(G42="","",IF(F42="Rotate",IFERROR(INDEX(Settings!$A$6:$A$11,MOD(INT((G42-DATE(2024,1,1))/7)+ROW(),COUNTA(Settings!$A$6:$A$11))+1),""),F42))</f>
        <v/>
      </c>
      <c r="K42" s="0" t="str">
        <f aca="false">IF(H42="","",IF(H42&gt;6,"",(H42+100000)*1000+ROW()))</f>
        <v/>
      </c>
    </row>
    <row r="43" customFormat="false" ht="15" hidden="false" customHeight="false" outlineLevel="0" collapsed="false">
      <c r="A43" s="12"/>
      <c r="B43" s="12"/>
      <c r="C43" s="13"/>
      <c r="D43" s="12"/>
      <c r="E43" s="14"/>
      <c r="F43" s="12"/>
      <c r="G43" s="9" t="str">
        <f aca="false">IF(OR(A43="",N(C43)&lt;=0),"",IF(E43="",Settings!$B$3,IF(D43="months",EDATE(E43,C43),E43+C43*IF(D43="weeks",7,1))))</f>
        <v/>
      </c>
      <c r="H43" s="15" t="str">
        <f aca="false">IF(G43="","",G43-Settings!$B$3)</f>
        <v/>
      </c>
      <c r="I43" s="16" t="str">
        <f aca="false">IF(H43="","",IF(H43&lt;0,"Overdue",IF(H43=0,"Due today",IF(H43&lt;=6,"This week","Later"))))</f>
        <v/>
      </c>
      <c r="J43" s="16" t="str">
        <f aca="false">IF(G43="","",IF(F43="Rotate",IFERROR(INDEX(Settings!$A$6:$A$11,MOD(INT((G43-DATE(2024,1,1))/7)+ROW(),COUNTA(Settings!$A$6:$A$11))+1),""),F43))</f>
        <v/>
      </c>
      <c r="K43" s="0" t="str">
        <f aca="false">IF(H43="","",IF(H43&gt;6,"",(H43+100000)*1000+ROW()))</f>
        <v/>
      </c>
    </row>
    <row r="44" customFormat="false" ht="15" hidden="false" customHeight="false" outlineLevel="0" collapsed="false">
      <c r="A44" s="12"/>
      <c r="B44" s="12"/>
      <c r="C44" s="13"/>
      <c r="D44" s="12"/>
      <c r="E44" s="14"/>
      <c r="F44" s="12"/>
      <c r="G44" s="9" t="str">
        <f aca="false">IF(OR(A44="",N(C44)&lt;=0),"",IF(E44="",Settings!$B$3,IF(D44="months",EDATE(E44,C44),E44+C44*IF(D44="weeks",7,1))))</f>
        <v/>
      </c>
      <c r="H44" s="15" t="str">
        <f aca="false">IF(G44="","",G44-Settings!$B$3)</f>
        <v/>
      </c>
      <c r="I44" s="16" t="str">
        <f aca="false">IF(H44="","",IF(H44&lt;0,"Overdue",IF(H44=0,"Due today",IF(H44&lt;=6,"This week","Later"))))</f>
        <v/>
      </c>
      <c r="J44" s="16" t="str">
        <f aca="false">IF(G44="","",IF(F44="Rotate",IFERROR(INDEX(Settings!$A$6:$A$11,MOD(INT((G44-DATE(2024,1,1))/7)+ROW(),COUNTA(Settings!$A$6:$A$11))+1),""),F44))</f>
        <v/>
      </c>
      <c r="K44" s="0" t="str">
        <f aca="false">IF(H44="","",IF(H44&gt;6,"",(H44+100000)*1000+ROW()))</f>
        <v/>
      </c>
    </row>
    <row r="45" customFormat="false" ht="15" hidden="false" customHeight="false" outlineLevel="0" collapsed="false">
      <c r="A45" s="12"/>
      <c r="B45" s="12"/>
      <c r="C45" s="13"/>
      <c r="D45" s="12"/>
      <c r="E45" s="14"/>
      <c r="F45" s="12"/>
      <c r="G45" s="9" t="str">
        <f aca="false">IF(OR(A45="",N(C45)&lt;=0),"",IF(E45="",Settings!$B$3,IF(D45="months",EDATE(E45,C45),E45+C45*IF(D45="weeks",7,1))))</f>
        <v/>
      </c>
      <c r="H45" s="15" t="str">
        <f aca="false">IF(G45="","",G45-Settings!$B$3)</f>
        <v/>
      </c>
      <c r="I45" s="16" t="str">
        <f aca="false">IF(H45="","",IF(H45&lt;0,"Overdue",IF(H45=0,"Due today",IF(H45&lt;=6,"This week","Later"))))</f>
        <v/>
      </c>
      <c r="J45" s="16" t="str">
        <f aca="false">IF(G45="","",IF(F45="Rotate",IFERROR(INDEX(Settings!$A$6:$A$11,MOD(INT((G45-DATE(2024,1,1))/7)+ROW(),COUNTA(Settings!$A$6:$A$11))+1),""),F45))</f>
        <v/>
      </c>
      <c r="K45" s="0" t="str">
        <f aca="false">IF(H45="","",IF(H45&gt;6,"",(H45+100000)*1000+ROW()))</f>
        <v/>
      </c>
    </row>
    <row r="46" customFormat="false" ht="15" hidden="false" customHeight="false" outlineLevel="0" collapsed="false">
      <c r="A46" s="12"/>
      <c r="B46" s="12"/>
      <c r="C46" s="13"/>
      <c r="D46" s="12"/>
      <c r="E46" s="14"/>
      <c r="F46" s="12"/>
      <c r="G46" s="9" t="str">
        <f aca="false">IF(OR(A46="",N(C46)&lt;=0),"",IF(E46="",Settings!$B$3,IF(D46="months",EDATE(E46,C46),E46+C46*IF(D46="weeks",7,1))))</f>
        <v/>
      </c>
      <c r="H46" s="15" t="str">
        <f aca="false">IF(G46="","",G46-Settings!$B$3)</f>
        <v/>
      </c>
      <c r="I46" s="16" t="str">
        <f aca="false">IF(H46="","",IF(H46&lt;0,"Overdue",IF(H46=0,"Due today",IF(H46&lt;=6,"This week","Later"))))</f>
        <v/>
      </c>
      <c r="J46" s="16" t="str">
        <f aca="false">IF(G46="","",IF(F46="Rotate",IFERROR(INDEX(Settings!$A$6:$A$11,MOD(INT((G46-DATE(2024,1,1))/7)+ROW(),COUNTA(Settings!$A$6:$A$11))+1),""),F46))</f>
        <v/>
      </c>
      <c r="K46" s="0" t="str">
        <f aca="false">IF(H46="","",IF(H46&gt;6,"",(H46+100000)*1000+ROW()))</f>
        <v/>
      </c>
    </row>
    <row r="47" customFormat="false" ht="15" hidden="false" customHeight="false" outlineLevel="0" collapsed="false">
      <c r="A47" s="12"/>
      <c r="B47" s="12"/>
      <c r="C47" s="13"/>
      <c r="D47" s="12"/>
      <c r="E47" s="14"/>
      <c r="F47" s="12"/>
      <c r="G47" s="9" t="str">
        <f aca="false">IF(OR(A47="",N(C47)&lt;=0),"",IF(E47="",Settings!$B$3,IF(D47="months",EDATE(E47,C47),E47+C47*IF(D47="weeks",7,1))))</f>
        <v/>
      </c>
      <c r="H47" s="15" t="str">
        <f aca="false">IF(G47="","",G47-Settings!$B$3)</f>
        <v/>
      </c>
      <c r="I47" s="16" t="str">
        <f aca="false">IF(H47="","",IF(H47&lt;0,"Overdue",IF(H47=0,"Due today",IF(H47&lt;=6,"This week","Later"))))</f>
        <v/>
      </c>
      <c r="J47" s="16" t="str">
        <f aca="false">IF(G47="","",IF(F47="Rotate",IFERROR(INDEX(Settings!$A$6:$A$11,MOD(INT((G47-DATE(2024,1,1))/7)+ROW(),COUNTA(Settings!$A$6:$A$11))+1),""),F47))</f>
        <v/>
      </c>
      <c r="K47" s="0" t="str">
        <f aca="false">IF(H47="","",IF(H47&gt;6,"",(H47+100000)*1000+ROW()))</f>
        <v/>
      </c>
    </row>
    <row r="48" customFormat="false" ht="15" hidden="false" customHeight="false" outlineLevel="0" collapsed="false">
      <c r="A48" s="12"/>
      <c r="B48" s="12"/>
      <c r="C48" s="13"/>
      <c r="D48" s="12"/>
      <c r="E48" s="14"/>
      <c r="F48" s="12"/>
      <c r="G48" s="9" t="str">
        <f aca="false">IF(OR(A48="",N(C48)&lt;=0),"",IF(E48="",Settings!$B$3,IF(D48="months",EDATE(E48,C48),E48+C48*IF(D48="weeks",7,1))))</f>
        <v/>
      </c>
      <c r="H48" s="15" t="str">
        <f aca="false">IF(G48="","",G48-Settings!$B$3)</f>
        <v/>
      </c>
      <c r="I48" s="16" t="str">
        <f aca="false">IF(H48="","",IF(H48&lt;0,"Overdue",IF(H48=0,"Due today",IF(H48&lt;=6,"This week","Later"))))</f>
        <v/>
      </c>
      <c r="J48" s="16" t="str">
        <f aca="false">IF(G48="","",IF(F48="Rotate",IFERROR(INDEX(Settings!$A$6:$A$11,MOD(INT((G48-DATE(2024,1,1))/7)+ROW(),COUNTA(Settings!$A$6:$A$11))+1),""),F48))</f>
        <v/>
      </c>
      <c r="K48" s="0" t="str">
        <f aca="false">IF(H48="","",IF(H48&gt;6,"",(H48+100000)*1000+ROW()))</f>
        <v/>
      </c>
    </row>
    <row r="49" customFormat="false" ht="15" hidden="false" customHeight="false" outlineLevel="0" collapsed="false">
      <c r="A49" s="12"/>
      <c r="B49" s="12"/>
      <c r="C49" s="13"/>
      <c r="D49" s="12"/>
      <c r="E49" s="14"/>
      <c r="F49" s="12"/>
      <c r="G49" s="9" t="str">
        <f aca="false">IF(OR(A49="",N(C49)&lt;=0),"",IF(E49="",Settings!$B$3,IF(D49="months",EDATE(E49,C49),E49+C49*IF(D49="weeks",7,1))))</f>
        <v/>
      </c>
      <c r="H49" s="15" t="str">
        <f aca="false">IF(G49="","",G49-Settings!$B$3)</f>
        <v/>
      </c>
      <c r="I49" s="16" t="str">
        <f aca="false">IF(H49="","",IF(H49&lt;0,"Overdue",IF(H49=0,"Due today",IF(H49&lt;=6,"This week","Later"))))</f>
        <v/>
      </c>
      <c r="J49" s="16" t="str">
        <f aca="false">IF(G49="","",IF(F49="Rotate",IFERROR(INDEX(Settings!$A$6:$A$11,MOD(INT((G49-DATE(2024,1,1))/7)+ROW(),COUNTA(Settings!$A$6:$A$11))+1),""),F49))</f>
        <v/>
      </c>
      <c r="K49" s="0" t="str">
        <f aca="false">IF(H49="","",IF(H49&gt;6,"",(H49+100000)*1000+ROW()))</f>
        <v/>
      </c>
    </row>
    <row r="50" customFormat="false" ht="15" hidden="false" customHeight="false" outlineLevel="0" collapsed="false">
      <c r="A50" s="12"/>
      <c r="B50" s="12"/>
      <c r="C50" s="13"/>
      <c r="D50" s="12"/>
      <c r="E50" s="14"/>
      <c r="F50" s="12"/>
      <c r="G50" s="9" t="str">
        <f aca="false">IF(OR(A50="",N(C50)&lt;=0),"",IF(E50="",Settings!$B$3,IF(D50="months",EDATE(E50,C50),E50+C50*IF(D50="weeks",7,1))))</f>
        <v/>
      </c>
      <c r="H50" s="15" t="str">
        <f aca="false">IF(G50="","",G50-Settings!$B$3)</f>
        <v/>
      </c>
      <c r="I50" s="16" t="str">
        <f aca="false">IF(H50="","",IF(H50&lt;0,"Overdue",IF(H50=0,"Due today",IF(H50&lt;=6,"This week","Later"))))</f>
        <v/>
      </c>
      <c r="J50" s="16" t="str">
        <f aca="false">IF(G50="","",IF(F50="Rotate",IFERROR(INDEX(Settings!$A$6:$A$11,MOD(INT((G50-DATE(2024,1,1))/7)+ROW(),COUNTA(Settings!$A$6:$A$11))+1),""),F50))</f>
        <v/>
      </c>
      <c r="K50" s="0" t="str">
        <f aca="false">IF(H50="","",IF(H50&gt;6,"",(H50+100000)*1000+ROW()))</f>
        <v/>
      </c>
    </row>
    <row r="51" customFormat="false" ht="15" hidden="false" customHeight="false" outlineLevel="0" collapsed="false">
      <c r="A51" s="12"/>
      <c r="B51" s="12"/>
      <c r="C51" s="13"/>
      <c r="D51" s="12"/>
      <c r="E51" s="14"/>
      <c r="F51" s="12"/>
      <c r="G51" s="9" t="str">
        <f aca="false">IF(OR(A51="",N(C51)&lt;=0),"",IF(E51="",Settings!$B$3,IF(D51="months",EDATE(E51,C51),E51+C51*IF(D51="weeks",7,1))))</f>
        <v/>
      </c>
      <c r="H51" s="15" t="str">
        <f aca="false">IF(G51="","",G51-Settings!$B$3)</f>
        <v/>
      </c>
      <c r="I51" s="16" t="str">
        <f aca="false">IF(H51="","",IF(H51&lt;0,"Overdue",IF(H51=0,"Due today",IF(H51&lt;=6,"This week","Later"))))</f>
        <v/>
      </c>
      <c r="J51" s="16" t="str">
        <f aca="false">IF(G51="","",IF(F51="Rotate",IFERROR(INDEX(Settings!$A$6:$A$11,MOD(INT((G51-DATE(2024,1,1))/7)+ROW(),COUNTA(Settings!$A$6:$A$11))+1),""),F51))</f>
        <v/>
      </c>
      <c r="K51" s="0" t="str">
        <f aca="false">IF(H51="","",IF(H51&gt;6,"",(H51+100000)*1000+ROW()))</f>
        <v/>
      </c>
    </row>
    <row r="52" customFormat="false" ht="15" hidden="false" customHeight="false" outlineLevel="0" collapsed="false">
      <c r="A52" s="12"/>
      <c r="B52" s="12"/>
      <c r="C52" s="13"/>
      <c r="D52" s="12"/>
      <c r="E52" s="14"/>
      <c r="F52" s="12"/>
      <c r="G52" s="9" t="str">
        <f aca="false">IF(OR(A52="",N(C52)&lt;=0),"",IF(E52="",Settings!$B$3,IF(D52="months",EDATE(E52,C52),E52+C52*IF(D52="weeks",7,1))))</f>
        <v/>
      </c>
      <c r="H52" s="15" t="str">
        <f aca="false">IF(G52="","",G52-Settings!$B$3)</f>
        <v/>
      </c>
      <c r="I52" s="16" t="str">
        <f aca="false">IF(H52="","",IF(H52&lt;0,"Overdue",IF(H52=0,"Due today",IF(H52&lt;=6,"This week","Later"))))</f>
        <v/>
      </c>
      <c r="J52" s="16" t="str">
        <f aca="false">IF(G52="","",IF(F52="Rotate",IFERROR(INDEX(Settings!$A$6:$A$11,MOD(INT((G52-DATE(2024,1,1))/7)+ROW(),COUNTA(Settings!$A$6:$A$11))+1),""),F52))</f>
        <v/>
      </c>
      <c r="K52" s="0" t="str">
        <f aca="false">IF(H52="","",IF(H52&gt;6,"",(H52+100000)*1000+ROW()))</f>
        <v/>
      </c>
    </row>
    <row r="53" customFormat="false" ht="15" hidden="false" customHeight="false" outlineLevel="0" collapsed="false">
      <c r="A53" s="12"/>
      <c r="B53" s="12"/>
      <c r="C53" s="13"/>
      <c r="D53" s="12"/>
      <c r="E53" s="14"/>
      <c r="F53" s="12"/>
      <c r="G53" s="9" t="str">
        <f aca="false">IF(OR(A53="",N(C53)&lt;=0),"",IF(E53="",Settings!$B$3,IF(D53="months",EDATE(E53,C53),E53+C53*IF(D53="weeks",7,1))))</f>
        <v/>
      </c>
      <c r="H53" s="15" t="str">
        <f aca="false">IF(G53="","",G53-Settings!$B$3)</f>
        <v/>
      </c>
      <c r="I53" s="16" t="str">
        <f aca="false">IF(H53="","",IF(H53&lt;0,"Overdue",IF(H53=0,"Due today",IF(H53&lt;=6,"This week","Later"))))</f>
        <v/>
      </c>
      <c r="J53" s="16" t="str">
        <f aca="false">IF(G53="","",IF(F53="Rotate",IFERROR(INDEX(Settings!$A$6:$A$11,MOD(INT((G53-DATE(2024,1,1))/7)+ROW(),COUNTA(Settings!$A$6:$A$11))+1),""),F53))</f>
        <v/>
      </c>
      <c r="K53" s="0" t="str">
        <f aca="false">IF(H53="","",IF(H53&gt;6,"",(H53+100000)*1000+ROW()))</f>
        <v/>
      </c>
    </row>
    <row r="54" customFormat="false" ht="15" hidden="false" customHeight="false" outlineLevel="0" collapsed="false">
      <c r="A54" s="12"/>
      <c r="B54" s="12"/>
      <c r="C54" s="13"/>
      <c r="D54" s="12"/>
      <c r="E54" s="14"/>
      <c r="F54" s="12"/>
      <c r="G54" s="9" t="str">
        <f aca="false">IF(OR(A54="",N(C54)&lt;=0),"",IF(E54="",Settings!$B$3,IF(D54="months",EDATE(E54,C54),E54+C54*IF(D54="weeks",7,1))))</f>
        <v/>
      </c>
      <c r="H54" s="15" t="str">
        <f aca="false">IF(G54="","",G54-Settings!$B$3)</f>
        <v/>
      </c>
      <c r="I54" s="16" t="str">
        <f aca="false">IF(H54="","",IF(H54&lt;0,"Overdue",IF(H54=0,"Due today",IF(H54&lt;=6,"This week","Later"))))</f>
        <v/>
      </c>
      <c r="J54" s="16" t="str">
        <f aca="false">IF(G54="","",IF(F54="Rotate",IFERROR(INDEX(Settings!$A$6:$A$11,MOD(INT((G54-DATE(2024,1,1))/7)+ROW(),COUNTA(Settings!$A$6:$A$11))+1),""),F54))</f>
        <v/>
      </c>
      <c r="K54" s="0" t="str">
        <f aca="false">IF(H54="","",IF(H54&gt;6,"",(H54+100000)*1000+ROW()))</f>
        <v/>
      </c>
    </row>
    <row r="55" customFormat="false" ht="15" hidden="false" customHeight="false" outlineLevel="0" collapsed="false">
      <c r="A55" s="12"/>
      <c r="B55" s="12"/>
      <c r="C55" s="13"/>
      <c r="D55" s="12"/>
      <c r="E55" s="14"/>
      <c r="F55" s="12"/>
      <c r="G55" s="9" t="str">
        <f aca="false">IF(OR(A55="",N(C55)&lt;=0),"",IF(E55="",Settings!$B$3,IF(D55="months",EDATE(E55,C55),E55+C55*IF(D55="weeks",7,1))))</f>
        <v/>
      </c>
      <c r="H55" s="15" t="str">
        <f aca="false">IF(G55="","",G55-Settings!$B$3)</f>
        <v/>
      </c>
      <c r="I55" s="16" t="str">
        <f aca="false">IF(H55="","",IF(H55&lt;0,"Overdue",IF(H55=0,"Due today",IF(H55&lt;=6,"This week","Later"))))</f>
        <v/>
      </c>
      <c r="J55" s="16" t="str">
        <f aca="false">IF(G55="","",IF(F55="Rotate",IFERROR(INDEX(Settings!$A$6:$A$11,MOD(INT((G55-DATE(2024,1,1))/7)+ROW(),COUNTA(Settings!$A$6:$A$11))+1),""),F55))</f>
        <v/>
      </c>
      <c r="K55" s="0" t="str">
        <f aca="false">IF(H55="","",IF(H55&gt;6,"",(H55+100000)*1000+ROW()))</f>
        <v/>
      </c>
    </row>
    <row r="56" customFormat="false" ht="15" hidden="false" customHeight="false" outlineLevel="0" collapsed="false">
      <c r="A56" s="12"/>
      <c r="B56" s="12"/>
      <c r="C56" s="13"/>
      <c r="D56" s="12"/>
      <c r="E56" s="14"/>
      <c r="F56" s="12"/>
      <c r="G56" s="9" t="str">
        <f aca="false">IF(OR(A56="",N(C56)&lt;=0),"",IF(E56="",Settings!$B$3,IF(D56="months",EDATE(E56,C56),E56+C56*IF(D56="weeks",7,1))))</f>
        <v/>
      </c>
      <c r="H56" s="15" t="str">
        <f aca="false">IF(G56="","",G56-Settings!$B$3)</f>
        <v/>
      </c>
      <c r="I56" s="16" t="str">
        <f aca="false">IF(H56="","",IF(H56&lt;0,"Overdue",IF(H56=0,"Due today",IF(H56&lt;=6,"This week","Later"))))</f>
        <v/>
      </c>
      <c r="J56" s="16" t="str">
        <f aca="false">IF(G56="","",IF(F56="Rotate",IFERROR(INDEX(Settings!$A$6:$A$11,MOD(INT((G56-DATE(2024,1,1))/7)+ROW(),COUNTA(Settings!$A$6:$A$11))+1),""),F56))</f>
        <v/>
      </c>
      <c r="K56" s="0" t="str">
        <f aca="false">IF(H56="","",IF(H56&gt;6,"",(H56+100000)*1000+ROW()))</f>
        <v/>
      </c>
    </row>
    <row r="57" customFormat="false" ht="15" hidden="false" customHeight="false" outlineLevel="0" collapsed="false">
      <c r="A57" s="12"/>
      <c r="B57" s="12"/>
      <c r="C57" s="13"/>
      <c r="D57" s="12"/>
      <c r="E57" s="14"/>
      <c r="F57" s="12"/>
      <c r="G57" s="9" t="str">
        <f aca="false">IF(OR(A57="",N(C57)&lt;=0),"",IF(E57="",Settings!$B$3,IF(D57="months",EDATE(E57,C57),E57+C57*IF(D57="weeks",7,1))))</f>
        <v/>
      </c>
      <c r="H57" s="15" t="str">
        <f aca="false">IF(G57="","",G57-Settings!$B$3)</f>
        <v/>
      </c>
      <c r="I57" s="16" t="str">
        <f aca="false">IF(H57="","",IF(H57&lt;0,"Overdue",IF(H57=0,"Due today",IF(H57&lt;=6,"This week","Later"))))</f>
        <v/>
      </c>
      <c r="J57" s="16" t="str">
        <f aca="false">IF(G57="","",IF(F57="Rotate",IFERROR(INDEX(Settings!$A$6:$A$11,MOD(INT((G57-DATE(2024,1,1))/7)+ROW(),COUNTA(Settings!$A$6:$A$11))+1),""),F57))</f>
        <v/>
      </c>
      <c r="K57" s="0" t="str">
        <f aca="false">IF(H57="","",IF(H57&gt;6,"",(H57+100000)*1000+ROW()))</f>
        <v/>
      </c>
    </row>
    <row r="58" customFormat="false" ht="15" hidden="false" customHeight="false" outlineLevel="0" collapsed="false">
      <c r="A58" s="12"/>
      <c r="B58" s="12"/>
      <c r="C58" s="13"/>
      <c r="D58" s="12"/>
      <c r="E58" s="14"/>
      <c r="F58" s="12"/>
      <c r="G58" s="9" t="str">
        <f aca="false">IF(OR(A58="",N(C58)&lt;=0),"",IF(E58="",Settings!$B$3,IF(D58="months",EDATE(E58,C58),E58+C58*IF(D58="weeks",7,1))))</f>
        <v/>
      </c>
      <c r="H58" s="15" t="str">
        <f aca="false">IF(G58="","",G58-Settings!$B$3)</f>
        <v/>
      </c>
      <c r="I58" s="16" t="str">
        <f aca="false">IF(H58="","",IF(H58&lt;0,"Overdue",IF(H58=0,"Due today",IF(H58&lt;=6,"This week","Later"))))</f>
        <v/>
      </c>
      <c r="J58" s="16" t="str">
        <f aca="false">IF(G58="","",IF(F58="Rotate",IFERROR(INDEX(Settings!$A$6:$A$11,MOD(INT((G58-DATE(2024,1,1))/7)+ROW(),COUNTA(Settings!$A$6:$A$11))+1),""),F58))</f>
        <v/>
      </c>
      <c r="K58" s="0" t="str">
        <f aca="false">IF(H58="","",IF(H58&gt;6,"",(H58+100000)*1000+ROW()))</f>
        <v/>
      </c>
    </row>
    <row r="59" customFormat="false" ht="15" hidden="false" customHeight="false" outlineLevel="0" collapsed="false">
      <c r="A59" s="12"/>
      <c r="B59" s="12"/>
      <c r="C59" s="13"/>
      <c r="D59" s="12"/>
      <c r="E59" s="14"/>
      <c r="F59" s="12"/>
      <c r="G59" s="9" t="str">
        <f aca="false">IF(OR(A59="",N(C59)&lt;=0),"",IF(E59="",Settings!$B$3,IF(D59="months",EDATE(E59,C59),E59+C59*IF(D59="weeks",7,1))))</f>
        <v/>
      </c>
      <c r="H59" s="15" t="str">
        <f aca="false">IF(G59="","",G59-Settings!$B$3)</f>
        <v/>
      </c>
      <c r="I59" s="16" t="str">
        <f aca="false">IF(H59="","",IF(H59&lt;0,"Overdue",IF(H59=0,"Due today",IF(H59&lt;=6,"This week","Later"))))</f>
        <v/>
      </c>
      <c r="J59" s="16" t="str">
        <f aca="false">IF(G59="","",IF(F59="Rotate",IFERROR(INDEX(Settings!$A$6:$A$11,MOD(INT((G59-DATE(2024,1,1))/7)+ROW(),COUNTA(Settings!$A$6:$A$11))+1),""),F59))</f>
        <v/>
      </c>
      <c r="K59" s="0" t="str">
        <f aca="false">IF(H59="","",IF(H59&gt;6,"",(H59+100000)*1000+ROW()))</f>
        <v/>
      </c>
    </row>
    <row r="60" customFormat="false" ht="15" hidden="false" customHeight="false" outlineLevel="0" collapsed="false">
      <c r="A60" s="12"/>
      <c r="B60" s="12"/>
      <c r="C60" s="13"/>
      <c r="D60" s="12"/>
      <c r="E60" s="14"/>
      <c r="F60" s="12"/>
      <c r="G60" s="9" t="str">
        <f aca="false">IF(OR(A60="",N(C60)&lt;=0),"",IF(E60="",Settings!$B$3,IF(D60="months",EDATE(E60,C60),E60+C60*IF(D60="weeks",7,1))))</f>
        <v/>
      </c>
      <c r="H60" s="15" t="str">
        <f aca="false">IF(G60="","",G60-Settings!$B$3)</f>
        <v/>
      </c>
      <c r="I60" s="16" t="str">
        <f aca="false">IF(H60="","",IF(H60&lt;0,"Overdue",IF(H60=0,"Due today",IF(H60&lt;=6,"This week","Later"))))</f>
        <v/>
      </c>
      <c r="J60" s="16" t="str">
        <f aca="false">IF(G60="","",IF(F60="Rotate",IFERROR(INDEX(Settings!$A$6:$A$11,MOD(INT((G60-DATE(2024,1,1))/7)+ROW(),COUNTA(Settings!$A$6:$A$11))+1),""),F60))</f>
        <v/>
      </c>
      <c r="K60" s="0" t="str">
        <f aca="false">IF(H60="","",IF(H60&gt;6,"",(H60+100000)*1000+ROW()))</f>
        <v/>
      </c>
    </row>
    <row r="61" customFormat="false" ht="15" hidden="false" customHeight="false" outlineLevel="0" collapsed="false">
      <c r="A61" s="12"/>
      <c r="B61" s="12"/>
      <c r="C61" s="13"/>
      <c r="D61" s="12"/>
      <c r="E61" s="14"/>
      <c r="F61" s="12"/>
      <c r="G61" s="9" t="str">
        <f aca="false">IF(OR(A61="",N(C61)&lt;=0),"",IF(E61="",Settings!$B$3,IF(D61="months",EDATE(E61,C61),E61+C61*IF(D61="weeks",7,1))))</f>
        <v/>
      </c>
      <c r="H61" s="15" t="str">
        <f aca="false">IF(G61="","",G61-Settings!$B$3)</f>
        <v/>
      </c>
      <c r="I61" s="16" t="str">
        <f aca="false">IF(H61="","",IF(H61&lt;0,"Overdue",IF(H61=0,"Due today",IF(H61&lt;=6,"This week","Later"))))</f>
        <v/>
      </c>
      <c r="J61" s="16" t="str">
        <f aca="false">IF(G61="","",IF(F61="Rotate",IFERROR(INDEX(Settings!$A$6:$A$11,MOD(INT((G61-DATE(2024,1,1))/7)+ROW(),COUNTA(Settings!$A$6:$A$11))+1),""),F61))</f>
        <v/>
      </c>
      <c r="K61" s="0" t="str">
        <f aca="false">IF(H61="","",IF(H61&gt;6,"",(H61+100000)*1000+ROW()))</f>
        <v/>
      </c>
    </row>
    <row r="62" customFormat="false" ht="15" hidden="false" customHeight="false" outlineLevel="0" collapsed="false">
      <c r="A62" s="12"/>
      <c r="B62" s="12"/>
      <c r="C62" s="13"/>
      <c r="D62" s="12"/>
      <c r="E62" s="14"/>
      <c r="F62" s="12"/>
      <c r="G62" s="9" t="str">
        <f aca="false">IF(OR(A62="",N(C62)&lt;=0),"",IF(E62="",Settings!$B$3,IF(D62="months",EDATE(E62,C62),E62+C62*IF(D62="weeks",7,1))))</f>
        <v/>
      </c>
      <c r="H62" s="15" t="str">
        <f aca="false">IF(G62="","",G62-Settings!$B$3)</f>
        <v/>
      </c>
      <c r="I62" s="16" t="str">
        <f aca="false">IF(H62="","",IF(H62&lt;0,"Overdue",IF(H62=0,"Due today",IF(H62&lt;=6,"This week","Later"))))</f>
        <v/>
      </c>
      <c r="J62" s="16" t="str">
        <f aca="false">IF(G62="","",IF(F62="Rotate",IFERROR(INDEX(Settings!$A$6:$A$11,MOD(INT((G62-DATE(2024,1,1))/7)+ROW(),COUNTA(Settings!$A$6:$A$11))+1),""),F62))</f>
        <v/>
      </c>
      <c r="K62" s="0" t="str">
        <f aca="false">IF(H62="","",IF(H62&gt;6,"",(H62+100000)*1000+ROW()))</f>
        <v/>
      </c>
    </row>
    <row r="63" customFormat="false" ht="15" hidden="false" customHeight="false" outlineLevel="0" collapsed="false">
      <c r="A63" s="12"/>
      <c r="B63" s="12"/>
      <c r="C63" s="13"/>
      <c r="D63" s="12"/>
      <c r="E63" s="14"/>
      <c r="F63" s="12"/>
      <c r="G63" s="9" t="str">
        <f aca="false">IF(OR(A63="",N(C63)&lt;=0),"",IF(E63="",Settings!$B$3,IF(D63="months",EDATE(E63,C63),E63+C63*IF(D63="weeks",7,1))))</f>
        <v/>
      </c>
      <c r="H63" s="15" t="str">
        <f aca="false">IF(G63="","",G63-Settings!$B$3)</f>
        <v/>
      </c>
      <c r="I63" s="16" t="str">
        <f aca="false">IF(H63="","",IF(H63&lt;0,"Overdue",IF(H63=0,"Due today",IF(H63&lt;=6,"This week","Later"))))</f>
        <v/>
      </c>
      <c r="J63" s="16" t="str">
        <f aca="false">IF(G63="","",IF(F63="Rotate",IFERROR(INDEX(Settings!$A$6:$A$11,MOD(INT((G63-DATE(2024,1,1))/7)+ROW(),COUNTA(Settings!$A$6:$A$11))+1),""),F63))</f>
        <v/>
      </c>
      <c r="K63" s="0" t="str">
        <f aca="false">IF(H63="","",IF(H63&gt;6,"",(H63+100000)*1000+ROW()))</f>
        <v/>
      </c>
    </row>
    <row r="64" customFormat="false" ht="15" hidden="false" customHeight="false" outlineLevel="0" collapsed="false">
      <c r="A64" s="12"/>
      <c r="B64" s="12"/>
      <c r="C64" s="13"/>
      <c r="D64" s="12"/>
      <c r="E64" s="14"/>
      <c r="F64" s="12"/>
      <c r="G64" s="9" t="str">
        <f aca="false">IF(OR(A64="",N(C64)&lt;=0),"",IF(E64="",Settings!$B$3,IF(D64="months",EDATE(E64,C64),E64+C64*IF(D64="weeks",7,1))))</f>
        <v/>
      </c>
      <c r="H64" s="15" t="str">
        <f aca="false">IF(G64="","",G64-Settings!$B$3)</f>
        <v/>
      </c>
      <c r="I64" s="16" t="str">
        <f aca="false">IF(H64="","",IF(H64&lt;0,"Overdue",IF(H64=0,"Due today",IF(H64&lt;=6,"This week","Later"))))</f>
        <v/>
      </c>
      <c r="J64" s="16" t="str">
        <f aca="false">IF(G64="","",IF(F64="Rotate",IFERROR(INDEX(Settings!$A$6:$A$11,MOD(INT((G64-DATE(2024,1,1))/7)+ROW(),COUNTA(Settings!$A$6:$A$11))+1),""),F64))</f>
        <v/>
      </c>
      <c r="K64" s="0" t="str">
        <f aca="false">IF(H64="","",IF(H64&gt;6,"",(H64+100000)*1000+ROW()))</f>
        <v/>
      </c>
    </row>
    <row r="65" customFormat="false" ht="15" hidden="false" customHeight="false" outlineLevel="0" collapsed="false">
      <c r="A65" s="12"/>
      <c r="B65" s="12"/>
      <c r="C65" s="13"/>
      <c r="D65" s="12"/>
      <c r="E65" s="14"/>
      <c r="F65" s="12"/>
      <c r="G65" s="9" t="str">
        <f aca="false">IF(OR(A65="",N(C65)&lt;=0),"",IF(E65="",Settings!$B$3,IF(D65="months",EDATE(E65,C65),E65+C65*IF(D65="weeks",7,1))))</f>
        <v/>
      </c>
      <c r="H65" s="15" t="str">
        <f aca="false">IF(G65="","",G65-Settings!$B$3)</f>
        <v/>
      </c>
      <c r="I65" s="16" t="str">
        <f aca="false">IF(H65="","",IF(H65&lt;0,"Overdue",IF(H65=0,"Due today",IF(H65&lt;=6,"This week","Later"))))</f>
        <v/>
      </c>
      <c r="J65" s="16" t="str">
        <f aca="false">IF(G65="","",IF(F65="Rotate",IFERROR(INDEX(Settings!$A$6:$A$11,MOD(INT((G65-DATE(2024,1,1))/7)+ROW(),COUNTA(Settings!$A$6:$A$11))+1),""),F65))</f>
        <v/>
      </c>
      <c r="K65" s="0" t="str">
        <f aca="false">IF(H65="","",IF(H65&gt;6,"",(H65+100000)*1000+ROW()))</f>
        <v/>
      </c>
    </row>
    <row r="66" customFormat="false" ht="15" hidden="false" customHeight="false" outlineLevel="0" collapsed="false">
      <c r="A66" s="12"/>
      <c r="B66" s="12"/>
      <c r="C66" s="13"/>
      <c r="D66" s="12"/>
      <c r="E66" s="14"/>
      <c r="F66" s="12"/>
      <c r="G66" s="9" t="str">
        <f aca="false">IF(OR(A66="",N(C66)&lt;=0),"",IF(E66="",Settings!$B$3,IF(D66="months",EDATE(E66,C66),E66+C66*IF(D66="weeks",7,1))))</f>
        <v/>
      </c>
      <c r="H66" s="15" t="str">
        <f aca="false">IF(G66="","",G66-Settings!$B$3)</f>
        <v/>
      </c>
      <c r="I66" s="16" t="str">
        <f aca="false">IF(H66="","",IF(H66&lt;0,"Overdue",IF(H66=0,"Due today",IF(H66&lt;=6,"This week","Later"))))</f>
        <v/>
      </c>
      <c r="J66" s="16" t="str">
        <f aca="false">IF(G66="","",IF(F66="Rotate",IFERROR(INDEX(Settings!$A$6:$A$11,MOD(INT((G66-DATE(2024,1,1))/7)+ROW(),COUNTA(Settings!$A$6:$A$11))+1),""),F66))</f>
        <v/>
      </c>
      <c r="K66" s="0" t="str">
        <f aca="false">IF(H66="","",IF(H66&gt;6,"",(H66+100000)*1000+ROW()))</f>
        <v/>
      </c>
    </row>
    <row r="67" customFormat="false" ht="15" hidden="false" customHeight="false" outlineLevel="0" collapsed="false">
      <c r="A67" s="12"/>
      <c r="B67" s="12"/>
      <c r="C67" s="13"/>
      <c r="D67" s="12"/>
      <c r="E67" s="14"/>
      <c r="F67" s="12"/>
      <c r="G67" s="9" t="str">
        <f aca="false">IF(OR(A67="",N(C67)&lt;=0),"",IF(E67="",Settings!$B$3,IF(D67="months",EDATE(E67,C67),E67+C67*IF(D67="weeks",7,1))))</f>
        <v/>
      </c>
      <c r="H67" s="15" t="str">
        <f aca="false">IF(G67="","",G67-Settings!$B$3)</f>
        <v/>
      </c>
      <c r="I67" s="16" t="str">
        <f aca="false">IF(H67="","",IF(H67&lt;0,"Overdue",IF(H67=0,"Due today",IF(H67&lt;=6,"This week","Later"))))</f>
        <v/>
      </c>
      <c r="J67" s="16" t="str">
        <f aca="false">IF(G67="","",IF(F67="Rotate",IFERROR(INDEX(Settings!$A$6:$A$11,MOD(INT((G67-DATE(2024,1,1))/7)+ROW(),COUNTA(Settings!$A$6:$A$11))+1),""),F67))</f>
        <v/>
      </c>
      <c r="K67" s="0" t="str">
        <f aca="false">IF(H67="","",IF(H67&gt;6,"",(H67+100000)*1000+ROW()))</f>
        <v/>
      </c>
    </row>
    <row r="68" customFormat="false" ht="15" hidden="false" customHeight="false" outlineLevel="0" collapsed="false">
      <c r="A68" s="12"/>
      <c r="B68" s="12"/>
      <c r="C68" s="13"/>
      <c r="D68" s="12"/>
      <c r="E68" s="14"/>
      <c r="F68" s="12"/>
      <c r="G68" s="9" t="str">
        <f aca="false">IF(OR(A68="",N(C68)&lt;=0),"",IF(E68="",Settings!$B$3,IF(D68="months",EDATE(E68,C68),E68+C68*IF(D68="weeks",7,1))))</f>
        <v/>
      </c>
      <c r="H68" s="15" t="str">
        <f aca="false">IF(G68="","",G68-Settings!$B$3)</f>
        <v/>
      </c>
      <c r="I68" s="16" t="str">
        <f aca="false">IF(H68="","",IF(H68&lt;0,"Overdue",IF(H68=0,"Due today",IF(H68&lt;=6,"This week","Later"))))</f>
        <v/>
      </c>
      <c r="J68" s="16" t="str">
        <f aca="false">IF(G68="","",IF(F68="Rotate",IFERROR(INDEX(Settings!$A$6:$A$11,MOD(INT((G68-DATE(2024,1,1))/7)+ROW(),COUNTA(Settings!$A$6:$A$11))+1),""),F68))</f>
        <v/>
      </c>
      <c r="K68" s="0" t="str">
        <f aca="false">IF(H68="","",IF(H68&gt;6,"",(H68+100000)*1000+ROW()))</f>
        <v/>
      </c>
    </row>
    <row r="69" customFormat="false" ht="15" hidden="false" customHeight="false" outlineLevel="0" collapsed="false">
      <c r="A69" s="12"/>
      <c r="B69" s="12"/>
      <c r="C69" s="13"/>
      <c r="D69" s="12"/>
      <c r="E69" s="14"/>
      <c r="F69" s="12"/>
      <c r="G69" s="9" t="str">
        <f aca="false">IF(OR(A69="",N(C69)&lt;=0),"",IF(E69="",Settings!$B$3,IF(D69="months",EDATE(E69,C69),E69+C69*IF(D69="weeks",7,1))))</f>
        <v/>
      </c>
      <c r="H69" s="15" t="str">
        <f aca="false">IF(G69="","",G69-Settings!$B$3)</f>
        <v/>
      </c>
      <c r="I69" s="16" t="str">
        <f aca="false">IF(H69="","",IF(H69&lt;0,"Overdue",IF(H69=0,"Due today",IF(H69&lt;=6,"This week","Later"))))</f>
        <v/>
      </c>
      <c r="J69" s="16" t="str">
        <f aca="false">IF(G69="","",IF(F69="Rotate",IFERROR(INDEX(Settings!$A$6:$A$11,MOD(INT((G69-DATE(2024,1,1))/7)+ROW(),COUNTA(Settings!$A$6:$A$11))+1),""),F69))</f>
        <v/>
      </c>
      <c r="K69" s="0" t="str">
        <f aca="false">IF(H69="","",IF(H69&gt;6,"",(H69+100000)*1000+ROW()))</f>
        <v/>
      </c>
    </row>
    <row r="70" customFormat="false" ht="15" hidden="false" customHeight="false" outlineLevel="0" collapsed="false">
      <c r="A70" s="12"/>
      <c r="B70" s="12"/>
      <c r="C70" s="13"/>
      <c r="D70" s="12"/>
      <c r="E70" s="14"/>
      <c r="F70" s="12"/>
      <c r="G70" s="9" t="str">
        <f aca="false">IF(OR(A70="",N(C70)&lt;=0),"",IF(E70="",Settings!$B$3,IF(D70="months",EDATE(E70,C70),E70+C70*IF(D70="weeks",7,1))))</f>
        <v/>
      </c>
      <c r="H70" s="15" t="str">
        <f aca="false">IF(G70="","",G70-Settings!$B$3)</f>
        <v/>
      </c>
      <c r="I70" s="16" t="str">
        <f aca="false">IF(H70="","",IF(H70&lt;0,"Overdue",IF(H70=0,"Due today",IF(H70&lt;=6,"This week","Later"))))</f>
        <v/>
      </c>
      <c r="J70" s="16" t="str">
        <f aca="false">IF(G70="","",IF(F70="Rotate",IFERROR(INDEX(Settings!$A$6:$A$11,MOD(INT((G70-DATE(2024,1,1))/7)+ROW(),COUNTA(Settings!$A$6:$A$11))+1),""),F70))</f>
        <v/>
      </c>
      <c r="K70" s="0" t="str">
        <f aca="false">IF(H70="","",IF(H70&gt;6,"",(H70+100000)*1000+ROW()))</f>
        <v/>
      </c>
    </row>
    <row r="71" customFormat="false" ht="15" hidden="false" customHeight="false" outlineLevel="0" collapsed="false">
      <c r="A71" s="12"/>
      <c r="B71" s="12"/>
      <c r="C71" s="13"/>
      <c r="D71" s="12"/>
      <c r="E71" s="14"/>
      <c r="F71" s="12"/>
      <c r="G71" s="9" t="str">
        <f aca="false">IF(OR(A71="",N(C71)&lt;=0),"",IF(E71="",Settings!$B$3,IF(D71="months",EDATE(E71,C71),E71+C71*IF(D71="weeks",7,1))))</f>
        <v/>
      </c>
      <c r="H71" s="15" t="str">
        <f aca="false">IF(G71="","",G71-Settings!$B$3)</f>
        <v/>
      </c>
      <c r="I71" s="16" t="str">
        <f aca="false">IF(H71="","",IF(H71&lt;0,"Overdue",IF(H71=0,"Due today",IF(H71&lt;=6,"This week","Later"))))</f>
        <v/>
      </c>
      <c r="J71" s="16" t="str">
        <f aca="false">IF(G71="","",IF(F71="Rotate",IFERROR(INDEX(Settings!$A$6:$A$11,MOD(INT((G71-DATE(2024,1,1))/7)+ROW(),COUNTA(Settings!$A$6:$A$11))+1),""),F71))</f>
        <v/>
      </c>
      <c r="K71" s="0" t="str">
        <f aca="false">IF(H71="","",IF(H71&gt;6,"",(H71+100000)*1000+ROW()))</f>
        <v/>
      </c>
    </row>
    <row r="72" customFormat="false" ht="15" hidden="false" customHeight="false" outlineLevel="0" collapsed="false">
      <c r="A72" s="12"/>
      <c r="B72" s="12"/>
      <c r="C72" s="13"/>
      <c r="D72" s="12"/>
      <c r="E72" s="14"/>
      <c r="F72" s="12"/>
      <c r="G72" s="9" t="str">
        <f aca="false">IF(OR(A72="",N(C72)&lt;=0),"",IF(E72="",Settings!$B$3,IF(D72="months",EDATE(E72,C72),E72+C72*IF(D72="weeks",7,1))))</f>
        <v/>
      </c>
      <c r="H72" s="15" t="str">
        <f aca="false">IF(G72="","",G72-Settings!$B$3)</f>
        <v/>
      </c>
      <c r="I72" s="16" t="str">
        <f aca="false">IF(H72="","",IF(H72&lt;0,"Overdue",IF(H72=0,"Due today",IF(H72&lt;=6,"This week","Later"))))</f>
        <v/>
      </c>
      <c r="J72" s="16" t="str">
        <f aca="false">IF(G72="","",IF(F72="Rotate",IFERROR(INDEX(Settings!$A$6:$A$11,MOD(INT((G72-DATE(2024,1,1))/7)+ROW(),COUNTA(Settings!$A$6:$A$11))+1),""),F72))</f>
        <v/>
      </c>
      <c r="K72" s="0" t="str">
        <f aca="false">IF(H72="","",IF(H72&gt;6,"",(H72+100000)*1000+ROW()))</f>
        <v/>
      </c>
    </row>
    <row r="73" customFormat="false" ht="15" hidden="false" customHeight="false" outlineLevel="0" collapsed="false">
      <c r="A73" s="12"/>
      <c r="B73" s="12"/>
      <c r="C73" s="13"/>
      <c r="D73" s="12"/>
      <c r="E73" s="14"/>
      <c r="F73" s="12"/>
      <c r="G73" s="9" t="str">
        <f aca="false">IF(OR(A73="",N(C73)&lt;=0),"",IF(E73="",Settings!$B$3,IF(D73="months",EDATE(E73,C73),E73+C73*IF(D73="weeks",7,1))))</f>
        <v/>
      </c>
      <c r="H73" s="15" t="str">
        <f aca="false">IF(G73="","",G73-Settings!$B$3)</f>
        <v/>
      </c>
      <c r="I73" s="16" t="str">
        <f aca="false">IF(H73="","",IF(H73&lt;0,"Overdue",IF(H73=0,"Due today",IF(H73&lt;=6,"This week","Later"))))</f>
        <v/>
      </c>
      <c r="J73" s="16" t="str">
        <f aca="false">IF(G73="","",IF(F73="Rotate",IFERROR(INDEX(Settings!$A$6:$A$11,MOD(INT((G73-DATE(2024,1,1))/7)+ROW(),COUNTA(Settings!$A$6:$A$11))+1),""),F73))</f>
        <v/>
      </c>
      <c r="K73" s="0" t="str">
        <f aca="false">IF(H73="","",IF(H73&gt;6,"",(H73+100000)*1000+ROW()))</f>
        <v/>
      </c>
    </row>
    <row r="74" customFormat="false" ht="15" hidden="false" customHeight="false" outlineLevel="0" collapsed="false">
      <c r="A74" s="12"/>
      <c r="B74" s="12"/>
      <c r="C74" s="13"/>
      <c r="D74" s="12"/>
      <c r="E74" s="14"/>
      <c r="F74" s="12"/>
      <c r="G74" s="9" t="str">
        <f aca="false">IF(OR(A74="",N(C74)&lt;=0),"",IF(E74="",Settings!$B$3,IF(D74="months",EDATE(E74,C74),E74+C74*IF(D74="weeks",7,1))))</f>
        <v/>
      </c>
      <c r="H74" s="15" t="str">
        <f aca="false">IF(G74="","",G74-Settings!$B$3)</f>
        <v/>
      </c>
      <c r="I74" s="16" t="str">
        <f aca="false">IF(H74="","",IF(H74&lt;0,"Overdue",IF(H74=0,"Due today",IF(H74&lt;=6,"This week","Later"))))</f>
        <v/>
      </c>
      <c r="J74" s="16" t="str">
        <f aca="false">IF(G74="","",IF(F74="Rotate",IFERROR(INDEX(Settings!$A$6:$A$11,MOD(INT((G74-DATE(2024,1,1))/7)+ROW(),COUNTA(Settings!$A$6:$A$11))+1),""),F74))</f>
        <v/>
      </c>
      <c r="K74" s="0" t="str">
        <f aca="false">IF(H74="","",IF(H74&gt;6,"",(H74+100000)*1000+ROW()))</f>
        <v/>
      </c>
    </row>
    <row r="75" customFormat="false" ht="15" hidden="false" customHeight="false" outlineLevel="0" collapsed="false">
      <c r="A75" s="12"/>
      <c r="B75" s="12"/>
      <c r="C75" s="13"/>
      <c r="D75" s="12"/>
      <c r="E75" s="14"/>
      <c r="F75" s="12"/>
      <c r="G75" s="9" t="str">
        <f aca="false">IF(OR(A75="",N(C75)&lt;=0),"",IF(E75="",Settings!$B$3,IF(D75="months",EDATE(E75,C75),E75+C75*IF(D75="weeks",7,1))))</f>
        <v/>
      </c>
      <c r="H75" s="15" t="str">
        <f aca="false">IF(G75="","",G75-Settings!$B$3)</f>
        <v/>
      </c>
      <c r="I75" s="16" t="str">
        <f aca="false">IF(H75="","",IF(H75&lt;0,"Overdue",IF(H75=0,"Due today",IF(H75&lt;=6,"This week","Later"))))</f>
        <v/>
      </c>
      <c r="J75" s="16" t="str">
        <f aca="false">IF(G75="","",IF(F75="Rotate",IFERROR(INDEX(Settings!$A$6:$A$11,MOD(INT((G75-DATE(2024,1,1))/7)+ROW(),COUNTA(Settings!$A$6:$A$11))+1),""),F75))</f>
        <v/>
      </c>
      <c r="K75" s="0" t="str">
        <f aca="false">IF(H75="","",IF(H75&gt;6,"",(H75+100000)*1000+ROW()))</f>
        <v/>
      </c>
    </row>
    <row r="76" customFormat="false" ht="15" hidden="false" customHeight="false" outlineLevel="0" collapsed="false">
      <c r="A76" s="12"/>
      <c r="B76" s="12"/>
      <c r="C76" s="13"/>
      <c r="D76" s="12"/>
      <c r="E76" s="14"/>
      <c r="F76" s="12"/>
      <c r="G76" s="9" t="str">
        <f aca="false">IF(OR(A76="",N(C76)&lt;=0),"",IF(E76="",Settings!$B$3,IF(D76="months",EDATE(E76,C76),E76+C76*IF(D76="weeks",7,1))))</f>
        <v/>
      </c>
      <c r="H76" s="15" t="str">
        <f aca="false">IF(G76="","",G76-Settings!$B$3)</f>
        <v/>
      </c>
      <c r="I76" s="16" t="str">
        <f aca="false">IF(H76="","",IF(H76&lt;0,"Overdue",IF(H76=0,"Due today",IF(H76&lt;=6,"This week","Later"))))</f>
        <v/>
      </c>
      <c r="J76" s="16" t="str">
        <f aca="false">IF(G76="","",IF(F76="Rotate",IFERROR(INDEX(Settings!$A$6:$A$11,MOD(INT((G76-DATE(2024,1,1))/7)+ROW(),COUNTA(Settings!$A$6:$A$11))+1),""),F76))</f>
        <v/>
      </c>
      <c r="K76" s="0" t="str">
        <f aca="false">IF(H76="","",IF(H76&gt;6,"",(H76+100000)*1000+ROW()))</f>
        <v/>
      </c>
    </row>
    <row r="77" customFormat="false" ht="15" hidden="false" customHeight="false" outlineLevel="0" collapsed="false">
      <c r="A77" s="12"/>
      <c r="B77" s="12"/>
      <c r="C77" s="13"/>
      <c r="D77" s="12"/>
      <c r="E77" s="14"/>
      <c r="F77" s="12"/>
      <c r="G77" s="9" t="str">
        <f aca="false">IF(OR(A77="",N(C77)&lt;=0),"",IF(E77="",Settings!$B$3,IF(D77="months",EDATE(E77,C77),E77+C77*IF(D77="weeks",7,1))))</f>
        <v/>
      </c>
      <c r="H77" s="15" t="str">
        <f aca="false">IF(G77="","",G77-Settings!$B$3)</f>
        <v/>
      </c>
      <c r="I77" s="16" t="str">
        <f aca="false">IF(H77="","",IF(H77&lt;0,"Overdue",IF(H77=0,"Due today",IF(H77&lt;=6,"This week","Later"))))</f>
        <v/>
      </c>
      <c r="J77" s="16" t="str">
        <f aca="false">IF(G77="","",IF(F77="Rotate",IFERROR(INDEX(Settings!$A$6:$A$11,MOD(INT((G77-DATE(2024,1,1))/7)+ROW(),COUNTA(Settings!$A$6:$A$11))+1),""),F77))</f>
        <v/>
      </c>
      <c r="K77" s="0" t="str">
        <f aca="false">IF(H77="","",IF(H77&gt;6,"",(H77+100000)*1000+ROW()))</f>
        <v/>
      </c>
    </row>
    <row r="78" customFormat="false" ht="15" hidden="false" customHeight="false" outlineLevel="0" collapsed="false">
      <c r="A78" s="12"/>
      <c r="B78" s="12"/>
      <c r="C78" s="13"/>
      <c r="D78" s="12"/>
      <c r="E78" s="14"/>
      <c r="F78" s="12"/>
      <c r="G78" s="9" t="str">
        <f aca="false">IF(OR(A78="",N(C78)&lt;=0),"",IF(E78="",Settings!$B$3,IF(D78="months",EDATE(E78,C78),E78+C78*IF(D78="weeks",7,1))))</f>
        <v/>
      </c>
      <c r="H78" s="15" t="str">
        <f aca="false">IF(G78="","",G78-Settings!$B$3)</f>
        <v/>
      </c>
      <c r="I78" s="16" t="str">
        <f aca="false">IF(H78="","",IF(H78&lt;0,"Overdue",IF(H78=0,"Due today",IF(H78&lt;=6,"This week","Later"))))</f>
        <v/>
      </c>
      <c r="J78" s="16" t="str">
        <f aca="false">IF(G78="","",IF(F78="Rotate",IFERROR(INDEX(Settings!$A$6:$A$11,MOD(INT((G78-DATE(2024,1,1))/7)+ROW(),COUNTA(Settings!$A$6:$A$11))+1),""),F78))</f>
        <v/>
      </c>
      <c r="K78" s="0" t="str">
        <f aca="false">IF(H78="","",IF(H78&gt;6,"",(H78+100000)*1000+ROW()))</f>
        <v/>
      </c>
    </row>
    <row r="79" customFormat="false" ht="15" hidden="false" customHeight="false" outlineLevel="0" collapsed="false">
      <c r="A79" s="12"/>
      <c r="B79" s="12"/>
      <c r="C79" s="13"/>
      <c r="D79" s="12"/>
      <c r="E79" s="14"/>
      <c r="F79" s="12"/>
      <c r="G79" s="9" t="str">
        <f aca="false">IF(OR(A79="",N(C79)&lt;=0),"",IF(E79="",Settings!$B$3,IF(D79="months",EDATE(E79,C79),E79+C79*IF(D79="weeks",7,1))))</f>
        <v/>
      </c>
      <c r="H79" s="15" t="str">
        <f aca="false">IF(G79="","",G79-Settings!$B$3)</f>
        <v/>
      </c>
      <c r="I79" s="16" t="str">
        <f aca="false">IF(H79="","",IF(H79&lt;0,"Overdue",IF(H79=0,"Due today",IF(H79&lt;=6,"This week","Later"))))</f>
        <v/>
      </c>
      <c r="J79" s="16" t="str">
        <f aca="false">IF(G79="","",IF(F79="Rotate",IFERROR(INDEX(Settings!$A$6:$A$11,MOD(INT((G79-DATE(2024,1,1))/7)+ROW(),COUNTA(Settings!$A$6:$A$11))+1),""),F79))</f>
        <v/>
      </c>
      <c r="K79" s="0" t="str">
        <f aca="false">IF(H79="","",IF(H79&gt;6,"",(H79+100000)*1000+ROW()))</f>
        <v/>
      </c>
    </row>
    <row r="80" customFormat="false" ht="15" hidden="false" customHeight="false" outlineLevel="0" collapsed="false">
      <c r="A80" s="12"/>
      <c r="B80" s="12"/>
      <c r="C80" s="13"/>
      <c r="D80" s="12"/>
      <c r="E80" s="14"/>
      <c r="F80" s="12"/>
      <c r="G80" s="9" t="str">
        <f aca="false">IF(OR(A80="",N(C80)&lt;=0),"",IF(E80="",Settings!$B$3,IF(D80="months",EDATE(E80,C80),E80+C80*IF(D80="weeks",7,1))))</f>
        <v/>
      </c>
      <c r="H80" s="15" t="str">
        <f aca="false">IF(G80="","",G80-Settings!$B$3)</f>
        <v/>
      </c>
      <c r="I80" s="16" t="str">
        <f aca="false">IF(H80="","",IF(H80&lt;0,"Overdue",IF(H80=0,"Due today",IF(H80&lt;=6,"This week","Later"))))</f>
        <v/>
      </c>
      <c r="J80" s="16" t="str">
        <f aca="false">IF(G80="","",IF(F80="Rotate",IFERROR(INDEX(Settings!$A$6:$A$11,MOD(INT((G80-DATE(2024,1,1))/7)+ROW(),COUNTA(Settings!$A$6:$A$11))+1),""),F80))</f>
        <v/>
      </c>
      <c r="K80" s="0" t="str">
        <f aca="false">IF(H80="","",IF(H80&gt;6,"",(H80+100000)*1000+ROW()))</f>
        <v/>
      </c>
    </row>
    <row r="81" customFormat="false" ht="15" hidden="false" customHeight="false" outlineLevel="0" collapsed="false">
      <c r="A81" s="12"/>
      <c r="B81" s="12"/>
      <c r="C81" s="13"/>
      <c r="D81" s="12"/>
      <c r="E81" s="14"/>
      <c r="F81" s="12"/>
      <c r="G81" s="9" t="str">
        <f aca="false">IF(OR(A81="",N(C81)&lt;=0),"",IF(E81="",Settings!$B$3,IF(D81="months",EDATE(E81,C81),E81+C81*IF(D81="weeks",7,1))))</f>
        <v/>
      </c>
      <c r="H81" s="15" t="str">
        <f aca="false">IF(G81="","",G81-Settings!$B$3)</f>
        <v/>
      </c>
      <c r="I81" s="16" t="str">
        <f aca="false">IF(H81="","",IF(H81&lt;0,"Overdue",IF(H81=0,"Due today",IF(H81&lt;=6,"This week","Later"))))</f>
        <v/>
      </c>
      <c r="J81" s="16" t="str">
        <f aca="false">IF(G81="","",IF(F81="Rotate",IFERROR(INDEX(Settings!$A$6:$A$11,MOD(INT((G81-DATE(2024,1,1))/7)+ROW(),COUNTA(Settings!$A$6:$A$11))+1),""),F81))</f>
        <v/>
      </c>
      <c r="K81" s="0" t="str">
        <f aca="false">IF(H81="","",IF(H81&gt;6,"",(H81+100000)*1000+ROW()))</f>
        <v/>
      </c>
    </row>
    <row r="82" customFormat="false" ht="15" hidden="false" customHeight="false" outlineLevel="0" collapsed="false">
      <c r="A82" s="12"/>
      <c r="B82" s="12"/>
      <c r="C82" s="13"/>
      <c r="D82" s="12"/>
      <c r="E82" s="14"/>
      <c r="F82" s="12"/>
      <c r="G82" s="9" t="str">
        <f aca="false">IF(OR(A82="",N(C82)&lt;=0),"",IF(E82="",Settings!$B$3,IF(D82="months",EDATE(E82,C82),E82+C82*IF(D82="weeks",7,1))))</f>
        <v/>
      </c>
      <c r="H82" s="15" t="str">
        <f aca="false">IF(G82="","",G82-Settings!$B$3)</f>
        <v/>
      </c>
      <c r="I82" s="16" t="str">
        <f aca="false">IF(H82="","",IF(H82&lt;0,"Overdue",IF(H82=0,"Due today",IF(H82&lt;=6,"This week","Later"))))</f>
        <v/>
      </c>
      <c r="J82" s="16" t="str">
        <f aca="false">IF(G82="","",IF(F82="Rotate",IFERROR(INDEX(Settings!$A$6:$A$11,MOD(INT((G82-DATE(2024,1,1))/7)+ROW(),COUNTA(Settings!$A$6:$A$11))+1),""),F82))</f>
        <v/>
      </c>
      <c r="K82" s="0" t="str">
        <f aca="false">IF(H82="","",IF(H82&gt;6,"",(H82+100000)*1000+ROW()))</f>
        <v/>
      </c>
    </row>
    <row r="83" customFormat="false" ht="15" hidden="false" customHeight="false" outlineLevel="0" collapsed="false">
      <c r="A83" s="12"/>
      <c r="B83" s="12"/>
      <c r="C83" s="13"/>
      <c r="D83" s="12"/>
      <c r="E83" s="14"/>
      <c r="F83" s="12"/>
      <c r="G83" s="9" t="str">
        <f aca="false">IF(OR(A83="",N(C83)&lt;=0),"",IF(E83="",Settings!$B$3,IF(D83="months",EDATE(E83,C83),E83+C83*IF(D83="weeks",7,1))))</f>
        <v/>
      </c>
      <c r="H83" s="15" t="str">
        <f aca="false">IF(G83="","",G83-Settings!$B$3)</f>
        <v/>
      </c>
      <c r="I83" s="16" t="str">
        <f aca="false">IF(H83="","",IF(H83&lt;0,"Overdue",IF(H83=0,"Due today",IF(H83&lt;=6,"This week","Later"))))</f>
        <v/>
      </c>
      <c r="J83" s="16" t="str">
        <f aca="false">IF(G83="","",IF(F83="Rotate",IFERROR(INDEX(Settings!$A$6:$A$11,MOD(INT((G83-DATE(2024,1,1))/7)+ROW(),COUNTA(Settings!$A$6:$A$11))+1),""),F83))</f>
        <v/>
      </c>
      <c r="K83" s="0" t="str">
        <f aca="false">IF(H83="","",IF(H83&gt;6,"",(H83+100000)*1000+ROW()))</f>
        <v/>
      </c>
    </row>
    <row r="84" customFormat="false" ht="15" hidden="false" customHeight="false" outlineLevel="0" collapsed="false">
      <c r="A84" s="12"/>
      <c r="B84" s="12"/>
      <c r="C84" s="13"/>
      <c r="D84" s="12"/>
      <c r="E84" s="14"/>
      <c r="F84" s="12"/>
      <c r="G84" s="9" t="str">
        <f aca="false">IF(OR(A84="",N(C84)&lt;=0),"",IF(E84="",Settings!$B$3,IF(D84="months",EDATE(E84,C84),E84+C84*IF(D84="weeks",7,1))))</f>
        <v/>
      </c>
      <c r="H84" s="15" t="str">
        <f aca="false">IF(G84="","",G84-Settings!$B$3)</f>
        <v/>
      </c>
      <c r="I84" s="16" t="str">
        <f aca="false">IF(H84="","",IF(H84&lt;0,"Overdue",IF(H84=0,"Due today",IF(H84&lt;=6,"This week","Later"))))</f>
        <v/>
      </c>
      <c r="J84" s="16" t="str">
        <f aca="false">IF(G84="","",IF(F84="Rotate",IFERROR(INDEX(Settings!$A$6:$A$11,MOD(INT((G84-DATE(2024,1,1))/7)+ROW(),COUNTA(Settings!$A$6:$A$11))+1),""),F84))</f>
        <v/>
      </c>
      <c r="K84" s="0" t="str">
        <f aca="false">IF(H84="","",IF(H84&gt;6,"",(H84+100000)*1000+ROW()))</f>
        <v/>
      </c>
    </row>
    <row r="85" customFormat="false" ht="15" hidden="false" customHeight="false" outlineLevel="0" collapsed="false">
      <c r="A85" s="12"/>
      <c r="B85" s="12"/>
      <c r="C85" s="13"/>
      <c r="D85" s="12"/>
      <c r="E85" s="14"/>
      <c r="F85" s="12"/>
      <c r="G85" s="9" t="str">
        <f aca="false">IF(OR(A85="",N(C85)&lt;=0),"",IF(E85="",Settings!$B$3,IF(D85="months",EDATE(E85,C85),E85+C85*IF(D85="weeks",7,1))))</f>
        <v/>
      </c>
      <c r="H85" s="15" t="str">
        <f aca="false">IF(G85="","",G85-Settings!$B$3)</f>
        <v/>
      </c>
      <c r="I85" s="16" t="str">
        <f aca="false">IF(H85="","",IF(H85&lt;0,"Overdue",IF(H85=0,"Due today",IF(H85&lt;=6,"This week","Later"))))</f>
        <v/>
      </c>
      <c r="J85" s="16" t="str">
        <f aca="false">IF(G85="","",IF(F85="Rotate",IFERROR(INDEX(Settings!$A$6:$A$11,MOD(INT((G85-DATE(2024,1,1))/7)+ROW(),COUNTA(Settings!$A$6:$A$11))+1),""),F85))</f>
        <v/>
      </c>
      <c r="K85" s="0" t="str">
        <f aca="false">IF(H85="","",IF(H85&gt;6,"",(H85+100000)*1000+ROW()))</f>
        <v/>
      </c>
    </row>
    <row r="86" customFormat="false" ht="15" hidden="false" customHeight="false" outlineLevel="0" collapsed="false">
      <c r="A86" s="12"/>
      <c r="B86" s="12"/>
      <c r="C86" s="13"/>
      <c r="D86" s="12"/>
      <c r="E86" s="14"/>
      <c r="F86" s="12"/>
      <c r="G86" s="9" t="str">
        <f aca="false">IF(OR(A86="",N(C86)&lt;=0),"",IF(E86="",Settings!$B$3,IF(D86="months",EDATE(E86,C86),E86+C86*IF(D86="weeks",7,1))))</f>
        <v/>
      </c>
      <c r="H86" s="15" t="str">
        <f aca="false">IF(G86="","",G86-Settings!$B$3)</f>
        <v/>
      </c>
      <c r="I86" s="16" t="str">
        <f aca="false">IF(H86="","",IF(H86&lt;0,"Overdue",IF(H86=0,"Due today",IF(H86&lt;=6,"This week","Later"))))</f>
        <v/>
      </c>
      <c r="J86" s="16" t="str">
        <f aca="false">IF(G86="","",IF(F86="Rotate",IFERROR(INDEX(Settings!$A$6:$A$11,MOD(INT((G86-DATE(2024,1,1))/7)+ROW(),COUNTA(Settings!$A$6:$A$11))+1),""),F86))</f>
        <v/>
      </c>
      <c r="K86" s="0" t="str">
        <f aca="false">IF(H86="","",IF(H86&gt;6,"",(H86+100000)*1000+ROW()))</f>
        <v/>
      </c>
    </row>
    <row r="87" customFormat="false" ht="15" hidden="false" customHeight="false" outlineLevel="0" collapsed="false">
      <c r="A87" s="12"/>
      <c r="B87" s="12"/>
      <c r="C87" s="13"/>
      <c r="D87" s="12"/>
      <c r="E87" s="14"/>
      <c r="F87" s="12"/>
      <c r="G87" s="9" t="str">
        <f aca="false">IF(OR(A87="",N(C87)&lt;=0),"",IF(E87="",Settings!$B$3,IF(D87="months",EDATE(E87,C87),E87+C87*IF(D87="weeks",7,1))))</f>
        <v/>
      </c>
      <c r="H87" s="15" t="str">
        <f aca="false">IF(G87="","",G87-Settings!$B$3)</f>
        <v/>
      </c>
      <c r="I87" s="16" t="str">
        <f aca="false">IF(H87="","",IF(H87&lt;0,"Overdue",IF(H87=0,"Due today",IF(H87&lt;=6,"This week","Later"))))</f>
        <v/>
      </c>
      <c r="J87" s="16" t="str">
        <f aca="false">IF(G87="","",IF(F87="Rotate",IFERROR(INDEX(Settings!$A$6:$A$11,MOD(INT((G87-DATE(2024,1,1))/7)+ROW(),COUNTA(Settings!$A$6:$A$11))+1),""),F87))</f>
        <v/>
      </c>
      <c r="K87" s="0" t="str">
        <f aca="false">IF(H87="","",IF(H87&gt;6,"",(H87+100000)*1000+ROW()))</f>
        <v/>
      </c>
    </row>
    <row r="88" customFormat="false" ht="15" hidden="false" customHeight="false" outlineLevel="0" collapsed="false">
      <c r="A88" s="12"/>
      <c r="B88" s="12"/>
      <c r="C88" s="13"/>
      <c r="D88" s="12"/>
      <c r="E88" s="14"/>
      <c r="F88" s="12"/>
      <c r="G88" s="9" t="str">
        <f aca="false">IF(OR(A88="",N(C88)&lt;=0),"",IF(E88="",Settings!$B$3,IF(D88="months",EDATE(E88,C88),E88+C88*IF(D88="weeks",7,1))))</f>
        <v/>
      </c>
      <c r="H88" s="15" t="str">
        <f aca="false">IF(G88="","",G88-Settings!$B$3)</f>
        <v/>
      </c>
      <c r="I88" s="16" t="str">
        <f aca="false">IF(H88="","",IF(H88&lt;0,"Overdue",IF(H88=0,"Due today",IF(H88&lt;=6,"This week","Later"))))</f>
        <v/>
      </c>
      <c r="J88" s="16" t="str">
        <f aca="false">IF(G88="","",IF(F88="Rotate",IFERROR(INDEX(Settings!$A$6:$A$11,MOD(INT((G88-DATE(2024,1,1))/7)+ROW(),COUNTA(Settings!$A$6:$A$11))+1),""),F88))</f>
        <v/>
      </c>
      <c r="K88" s="0" t="str">
        <f aca="false">IF(H88="","",IF(H88&gt;6,"",(H88+100000)*1000+ROW()))</f>
        <v/>
      </c>
    </row>
    <row r="89" customFormat="false" ht="15" hidden="false" customHeight="false" outlineLevel="0" collapsed="false">
      <c r="A89" s="12"/>
      <c r="B89" s="12"/>
      <c r="C89" s="13"/>
      <c r="D89" s="12"/>
      <c r="E89" s="14"/>
      <c r="F89" s="12"/>
      <c r="G89" s="9" t="str">
        <f aca="false">IF(OR(A89="",N(C89)&lt;=0),"",IF(E89="",Settings!$B$3,IF(D89="months",EDATE(E89,C89),E89+C89*IF(D89="weeks",7,1))))</f>
        <v/>
      </c>
      <c r="H89" s="15" t="str">
        <f aca="false">IF(G89="","",G89-Settings!$B$3)</f>
        <v/>
      </c>
      <c r="I89" s="16" t="str">
        <f aca="false">IF(H89="","",IF(H89&lt;0,"Overdue",IF(H89=0,"Due today",IF(H89&lt;=6,"This week","Later"))))</f>
        <v/>
      </c>
      <c r="J89" s="16" t="str">
        <f aca="false">IF(G89="","",IF(F89="Rotate",IFERROR(INDEX(Settings!$A$6:$A$11,MOD(INT((G89-DATE(2024,1,1))/7)+ROW(),COUNTA(Settings!$A$6:$A$11))+1),""),F89))</f>
        <v/>
      </c>
      <c r="K89" s="0" t="str">
        <f aca="false">IF(H89="","",IF(H89&gt;6,"",(H89+100000)*1000+ROW()))</f>
        <v/>
      </c>
    </row>
    <row r="90" customFormat="false" ht="15" hidden="false" customHeight="false" outlineLevel="0" collapsed="false">
      <c r="A90" s="12"/>
      <c r="B90" s="12"/>
      <c r="C90" s="13"/>
      <c r="D90" s="12"/>
      <c r="E90" s="14"/>
      <c r="F90" s="12"/>
      <c r="G90" s="9" t="str">
        <f aca="false">IF(OR(A90="",N(C90)&lt;=0),"",IF(E90="",Settings!$B$3,IF(D90="months",EDATE(E90,C90),E90+C90*IF(D90="weeks",7,1))))</f>
        <v/>
      </c>
      <c r="H90" s="15" t="str">
        <f aca="false">IF(G90="","",G90-Settings!$B$3)</f>
        <v/>
      </c>
      <c r="I90" s="16" t="str">
        <f aca="false">IF(H90="","",IF(H90&lt;0,"Overdue",IF(H90=0,"Due today",IF(H90&lt;=6,"This week","Later"))))</f>
        <v/>
      </c>
      <c r="J90" s="16" t="str">
        <f aca="false">IF(G90="","",IF(F90="Rotate",IFERROR(INDEX(Settings!$A$6:$A$11,MOD(INT((G90-DATE(2024,1,1))/7)+ROW(),COUNTA(Settings!$A$6:$A$11))+1),""),F90))</f>
        <v/>
      </c>
      <c r="K90" s="0" t="str">
        <f aca="false">IF(H90="","",IF(H90&gt;6,"",(H90+100000)*1000+ROW()))</f>
        <v/>
      </c>
    </row>
    <row r="91" customFormat="false" ht="15" hidden="false" customHeight="false" outlineLevel="0" collapsed="false">
      <c r="A91" s="12"/>
      <c r="B91" s="12"/>
      <c r="C91" s="13"/>
      <c r="D91" s="12"/>
      <c r="E91" s="14"/>
      <c r="F91" s="12"/>
      <c r="G91" s="9" t="str">
        <f aca="false">IF(OR(A91="",N(C91)&lt;=0),"",IF(E91="",Settings!$B$3,IF(D91="months",EDATE(E91,C91),E91+C91*IF(D91="weeks",7,1))))</f>
        <v/>
      </c>
      <c r="H91" s="15" t="str">
        <f aca="false">IF(G91="","",G91-Settings!$B$3)</f>
        <v/>
      </c>
      <c r="I91" s="16" t="str">
        <f aca="false">IF(H91="","",IF(H91&lt;0,"Overdue",IF(H91=0,"Due today",IF(H91&lt;=6,"This week","Later"))))</f>
        <v/>
      </c>
      <c r="J91" s="16" t="str">
        <f aca="false">IF(G91="","",IF(F91="Rotate",IFERROR(INDEX(Settings!$A$6:$A$11,MOD(INT((G91-DATE(2024,1,1))/7)+ROW(),COUNTA(Settings!$A$6:$A$11))+1),""),F91))</f>
        <v/>
      </c>
      <c r="K91" s="0" t="str">
        <f aca="false">IF(H91="","",IF(H91&gt;6,"",(H91+100000)*1000+ROW()))</f>
        <v/>
      </c>
    </row>
    <row r="92" customFormat="false" ht="15" hidden="false" customHeight="false" outlineLevel="0" collapsed="false">
      <c r="A92" s="12"/>
      <c r="B92" s="12"/>
      <c r="C92" s="13"/>
      <c r="D92" s="12"/>
      <c r="E92" s="14"/>
      <c r="F92" s="12"/>
      <c r="G92" s="9" t="str">
        <f aca="false">IF(OR(A92="",N(C92)&lt;=0),"",IF(E92="",Settings!$B$3,IF(D92="months",EDATE(E92,C92),E92+C92*IF(D92="weeks",7,1))))</f>
        <v/>
      </c>
      <c r="H92" s="15" t="str">
        <f aca="false">IF(G92="","",G92-Settings!$B$3)</f>
        <v/>
      </c>
      <c r="I92" s="16" t="str">
        <f aca="false">IF(H92="","",IF(H92&lt;0,"Overdue",IF(H92=0,"Due today",IF(H92&lt;=6,"This week","Later"))))</f>
        <v/>
      </c>
      <c r="J92" s="16" t="str">
        <f aca="false">IF(G92="","",IF(F92="Rotate",IFERROR(INDEX(Settings!$A$6:$A$11,MOD(INT((G92-DATE(2024,1,1))/7)+ROW(),COUNTA(Settings!$A$6:$A$11))+1),""),F92))</f>
        <v/>
      </c>
      <c r="K92" s="0" t="str">
        <f aca="false">IF(H92="","",IF(H92&gt;6,"",(H92+100000)*1000+ROW()))</f>
        <v/>
      </c>
    </row>
    <row r="93" customFormat="false" ht="15" hidden="false" customHeight="false" outlineLevel="0" collapsed="false">
      <c r="A93" s="12"/>
      <c r="B93" s="12"/>
      <c r="C93" s="13"/>
      <c r="D93" s="12"/>
      <c r="E93" s="14"/>
      <c r="F93" s="12"/>
      <c r="G93" s="9" t="str">
        <f aca="false">IF(OR(A93="",N(C93)&lt;=0),"",IF(E93="",Settings!$B$3,IF(D93="months",EDATE(E93,C93),E93+C93*IF(D93="weeks",7,1))))</f>
        <v/>
      </c>
      <c r="H93" s="15" t="str">
        <f aca="false">IF(G93="","",G93-Settings!$B$3)</f>
        <v/>
      </c>
      <c r="I93" s="16" t="str">
        <f aca="false">IF(H93="","",IF(H93&lt;0,"Overdue",IF(H93=0,"Due today",IF(H93&lt;=6,"This week","Later"))))</f>
        <v/>
      </c>
      <c r="J93" s="16" t="str">
        <f aca="false">IF(G93="","",IF(F93="Rotate",IFERROR(INDEX(Settings!$A$6:$A$11,MOD(INT((G93-DATE(2024,1,1))/7)+ROW(),COUNTA(Settings!$A$6:$A$11))+1),""),F93))</f>
        <v/>
      </c>
      <c r="K93" s="0" t="str">
        <f aca="false">IF(H93="","",IF(H93&gt;6,"",(H93+100000)*1000+ROW()))</f>
        <v/>
      </c>
    </row>
    <row r="94" customFormat="false" ht="15" hidden="false" customHeight="false" outlineLevel="0" collapsed="false">
      <c r="A94" s="12"/>
      <c r="B94" s="12"/>
      <c r="C94" s="13"/>
      <c r="D94" s="12"/>
      <c r="E94" s="14"/>
      <c r="F94" s="12"/>
      <c r="G94" s="9" t="str">
        <f aca="false">IF(OR(A94="",N(C94)&lt;=0),"",IF(E94="",Settings!$B$3,IF(D94="months",EDATE(E94,C94),E94+C94*IF(D94="weeks",7,1))))</f>
        <v/>
      </c>
      <c r="H94" s="15" t="str">
        <f aca="false">IF(G94="","",G94-Settings!$B$3)</f>
        <v/>
      </c>
      <c r="I94" s="16" t="str">
        <f aca="false">IF(H94="","",IF(H94&lt;0,"Overdue",IF(H94=0,"Due today",IF(H94&lt;=6,"This week","Later"))))</f>
        <v/>
      </c>
      <c r="J94" s="16" t="str">
        <f aca="false">IF(G94="","",IF(F94="Rotate",IFERROR(INDEX(Settings!$A$6:$A$11,MOD(INT((G94-DATE(2024,1,1))/7)+ROW(),COUNTA(Settings!$A$6:$A$11))+1),""),F94))</f>
        <v/>
      </c>
      <c r="K94" s="0" t="str">
        <f aca="false">IF(H94="","",IF(H94&gt;6,"",(H94+100000)*1000+ROW()))</f>
        <v/>
      </c>
    </row>
    <row r="95" customFormat="false" ht="15" hidden="false" customHeight="false" outlineLevel="0" collapsed="false">
      <c r="A95" s="12"/>
      <c r="B95" s="12"/>
      <c r="C95" s="13"/>
      <c r="D95" s="12"/>
      <c r="E95" s="14"/>
      <c r="F95" s="12"/>
      <c r="G95" s="9" t="str">
        <f aca="false">IF(OR(A95="",N(C95)&lt;=0),"",IF(E95="",Settings!$B$3,IF(D95="months",EDATE(E95,C95),E95+C95*IF(D95="weeks",7,1))))</f>
        <v/>
      </c>
      <c r="H95" s="15" t="str">
        <f aca="false">IF(G95="","",G95-Settings!$B$3)</f>
        <v/>
      </c>
      <c r="I95" s="16" t="str">
        <f aca="false">IF(H95="","",IF(H95&lt;0,"Overdue",IF(H95=0,"Due today",IF(H95&lt;=6,"This week","Later"))))</f>
        <v/>
      </c>
      <c r="J95" s="16" t="str">
        <f aca="false">IF(G95="","",IF(F95="Rotate",IFERROR(INDEX(Settings!$A$6:$A$11,MOD(INT((G95-DATE(2024,1,1))/7)+ROW(),COUNTA(Settings!$A$6:$A$11))+1),""),F95))</f>
        <v/>
      </c>
      <c r="K95" s="0" t="str">
        <f aca="false">IF(H95="","",IF(H95&gt;6,"",(H95+100000)*1000+ROW()))</f>
        <v/>
      </c>
    </row>
    <row r="96" customFormat="false" ht="15" hidden="false" customHeight="false" outlineLevel="0" collapsed="false">
      <c r="A96" s="12"/>
      <c r="B96" s="12"/>
      <c r="C96" s="13"/>
      <c r="D96" s="12"/>
      <c r="E96" s="14"/>
      <c r="F96" s="12"/>
      <c r="G96" s="9" t="str">
        <f aca="false">IF(OR(A96="",N(C96)&lt;=0),"",IF(E96="",Settings!$B$3,IF(D96="months",EDATE(E96,C96),E96+C96*IF(D96="weeks",7,1))))</f>
        <v/>
      </c>
      <c r="H96" s="15" t="str">
        <f aca="false">IF(G96="","",G96-Settings!$B$3)</f>
        <v/>
      </c>
      <c r="I96" s="16" t="str">
        <f aca="false">IF(H96="","",IF(H96&lt;0,"Overdue",IF(H96=0,"Due today",IF(H96&lt;=6,"This week","Later"))))</f>
        <v/>
      </c>
      <c r="J96" s="16" t="str">
        <f aca="false">IF(G96="","",IF(F96="Rotate",IFERROR(INDEX(Settings!$A$6:$A$11,MOD(INT((G96-DATE(2024,1,1))/7)+ROW(),COUNTA(Settings!$A$6:$A$11))+1),""),F96))</f>
        <v/>
      </c>
      <c r="K96" s="0" t="str">
        <f aca="false">IF(H96="","",IF(H96&gt;6,"",(H96+100000)*1000+ROW()))</f>
        <v/>
      </c>
    </row>
    <row r="97" customFormat="false" ht="15" hidden="false" customHeight="false" outlineLevel="0" collapsed="false">
      <c r="A97" s="12"/>
      <c r="B97" s="12"/>
      <c r="C97" s="13"/>
      <c r="D97" s="12"/>
      <c r="E97" s="14"/>
      <c r="F97" s="12"/>
      <c r="G97" s="9" t="str">
        <f aca="false">IF(OR(A97="",N(C97)&lt;=0),"",IF(E97="",Settings!$B$3,IF(D97="months",EDATE(E97,C97),E97+C97*IF(D97="weeks",7,1))))</f>
        <v/>
      </c>
      <c r="H97" s="15" t="str">
        <f aca="false">IF(G97="","",G97-Settings!$B$3)</f>
        <v/>
      </c>
      <c r="I97" s="16" t="str">
        <f aca="false">IF(H97="","",IF(H97&lt;0,"Overdue",IF(H97=0,"Due today",IF(H97&lt;=6,"This week","Later"))))</f>
        <v/>
      </c>
      <c r="J97" s="16" t="str">
        <f aca="false">IF(G97="","",IF(F97="Rotate",IFERROR(INDEX(Settings!$A$6:$A$11,MOD(INT((G97-DATE(2024,1,1))/7)+ROW(),COUNTA(Settings!$A$6:$A$11))+1),""),F97))</f>
        <v/>
      </c>
      <c r="K97" s="0" t="str">
        <f aca="false">IF(H97="","",IF(H97&gt;6,"",(H97+100000)*1000+ROW()))</f>
        <v/>
      </c>
    </row>
    <row r="98" customFormat="false" ht="15" hidden="false" customHeight="false" outlineLevel="0" collapsed="false">
      <c r="A98" s="12"/>
      <c r="B98" s="12"/>
      <c r="C98" s="13"/>
      <c r="D98" s="12"/>
      <c r="E98" s="14"/>
      <c r="F98" s="12"/>
      <c r="G98" s="9" t="str">
        <f aca="false">IF(OR(A98="",N(C98)&lt;=0),"",IF(E98="",Settings!$B$3,IF(D98="months",EDATE(E98,C98),E98+C98*IF(D98="weeks",7,1))))</f>
        <v/>
      </c>
      <c r="H98" s="15" t="str">
        <f aca="false">IF(G98="","",G98-Settings!$B$3)</f>
        <v/>
      </c>
      <c r="I98" s="16" t="str">
        <f aca="false">IF(H98="","",IF(H98&lt;0,"Overdue",IF(H98=0,"Due today",IF(H98&lt;=6,"This week","Later"))))</f>
        <v/>
      </c>
      <c r="J98" s="16" t="str">
        <f aca="false">IF(G98="","",IF(F98="Rotate",IFERROR(INDEX(Settings!$A$6:$A$11,MOD(INT((G98-DATE(2024,1,1))/7)+ROW(),COUNTA(Settings!$A$6:$A$11))+1),""),F98))</f>
        <v/>
      </c>
      <c r="K98" s="0" t="str">
        <f aca="false">IF(H98="","",IF(H98&gt;6,"",(H98+100000)*1000+ROW()))</f>
        <v/>
      </c>
    </row>
    <row r="99" customFormat="false" ht="15" hidden="false" customHeight="false" outlineLevel="0" collapsed="false">
      <c r="A99" s="12"/>
      <c r="B99" s="12"/>
      <c r="C99" s="13"/>
      <c r="D99" s="12"/>
      <c r="E99" s="14"/>
      <c r="F99" s="12"/>
      <c r="G99" s="9" t="str">
        <f aca="false">IF(OR(A99="",N(C99)&lt;=0),"",IF(E99="",Settings!$B$3,IF(D99="months",EDATE(E99,C99),E99+C99*IF(D99="weeks",7,1))))</f>
        <v/>
      </c>
      <c r="H99" s="15" t="str">
        <f aca="false">IF(G99="","",G99-Settings!$B$3)</f>
        <v/>
      </c>
      <c r="I99" s="16" t="str">
        <f aca="false">IF(H99="","",IF(H99&lt;0,"Overdue",IF(H99=0,"Due today",IF(H99&lt;=6,"This week","Later"))))</f>
        <v/>
      </c>
      <c r="J99" s="16" t="str">
        <f aca="false">IF(G99="","",IF(F99="Rotate",IFERROR(INDEX(Settings!$A$6:$A$11,MOD(INT((G99-DATE(2024,1,1))/7)+ROW(),COUNTA(Settings!$A$6:$A$11))+1),""),F99))</f>
        <v/>
      </c>
      <c r="K99" s="0" t="str">
        <f aca="false">IF(H99="","",IF(H99&gt;6,"",(H99+100000)*1000+ROW()))</f>
        <v/>
      </c>
    </row>
    <row r="100" customFormat="false" ht="15" hidden="false" customHeight="false" outlineLevel="0" collapsed="false">
      <c r="A100" s="12"/>
      <c r="B100" s="12"/>
      <c r="C100" s="13"/>
      <c r="D100" s="12"/>
      <c r="E100" s="14"/>
      <c r="F100" s="12"/>
      <c r="G100" s="9" t="str">
        <f aca="false">IF(OR(A100="",N(C100)&lt;=0),"",IF(E100="",Settings!$B$3,IF(D100="months",EDATE(E100,C100),E100+C100*IF(D100="weeks",7,1))))</f>
        <v/>
      </c>
      <c r="H100" s="15" t="str">
        <f aca="false">IF(G100="","",G100-Settings!$B$3)</f>
        <v/>
      </c>
      <c r="I100" s="16" t="str">
        <f aca="false">IF(H100="","",IF(H100&lt;0,"Overdue",IF(H100=0,"Due today",IF(H100&lt;=6,"This week","Later"))))</f>
        <v/>
      </c>
      <c r="J100" s="16" t="str">
        <f aca="false">IF(G100="","",IF(F100="Rotate",IFERROR(INDEX(Settings!$A$6:$A$11,MOD(INT((G100-DATE(2024,1,1))/7)+ROW(),COUNTA(Settings!$A$6:$A$11))+1),""),F100))</f>
        <v/>
      </c>
      <c r="K100" s="0" t="str">
        <f aca="false">IF(H100="","",IF(H100&gt;6,"",(H100+100000)*1000+ROW()))</f>
        <v/>
      </c>
    </row>
    <row r="101" customFormat="false" ht="15" hidden="false" customHeight="false" outlineLevel="0" collapsed="false">
      <c r="A101" s="12"/>
      <c r="B101" s="12"/>
      <c r="C101" s="13"/>
      <c r="D101" s="12"/>
      <c r="E101" s="14"/>
      <c r="F101" s="12"/>
      <c r="G101" s="9" t="str">
        <f aca="false">IF(OR(A101="",N(C101)&lt;=0),"",IF(E101="",Settings!$B$3,IF(D101="months",EDATE(E101,C101),E101+C101*IF(D101="weeks",7,1))))</f>
        <v/>
      </c>
      <c r="H101" s="15" t="str">
        <f aca="false">IF(G101="","",G101-Settings!$B$3)</f>
        <v/>
      </c>
      <c r="I101" s="16" t="str">
        <f aca="false">IF(H101="","",IF(H101&lt;0,"Overdue",IF(H101=0,"Due today",IF(H101&lt;=6,"This week","Later"))))</f>
        <v/>
      </c>
      <c r="J101" s="16" t="str">
        <f aca="false">IF(G101="","",IF(F101="Rotate",IFERROR(INDEX(Settings!$A$6:$A$11,MOD(INT((G101-DATE(2024,1,1))/7)+ROW(),COUNTA(Settings!$A$6:$A$11))+1),""),F101))</f>
        <v/>
      </c>
      <c r="K101" s="0" t="str">
        <f aca="false">IF(H101="","",IF(H101&gt;6,"",(H101+100000)*1000+ROW()))</f>
        <v/>
      </c>
    </row>
    <row r="102" customFormat="false" ht="15" hidden="false" customHeight="false" outlineLevel="0" collapsed="false">
      <c r="A102" s="12"/>
      <c r="B102" s="12"/>
      <c r="C102" s="13"/>
      <c r="D102" s="12"/>
      <c r="E102" s="14"/>
      <c r="F102" s="12"/>
      <c r="G102" s="9" t="str">
        <f aca="false">IF(OR(A102="",N(C102)&lt;=0),"",IF(E102="",Settings!$B$3,IF(D102="months",EDATE(E102,C102),E102+C102*IF(D102="weeks",7,1))))</f>
        <v/>
      </c>
      <c r="H102" s="15" t="str">
        <f aca="false">IF(G102="","",G102-Settings!$B$3)</f>
        <v/>
      </c>
      <c r="I102" s="16" t="str">
        <f aca="false">IF(H102="","",IF(H102&lt;0,"Overdue",IF(H102=0,"Due today",IF(H102&lt;=6,"This week","Later"))))</f>
        <v/>
      </c>
      <c r="J102" s="16" t="str">
        <f aca="false">IF(G102="","",IF(F102="Rotate",IFERROR(INDEX(Settings!$A$6:$A$11,MOD(INT((G102-DATE(2024,1,1))/7)+ROW(),COUNTA(Settings!$A$6:$A$11))+1),""),F102))</f>
        <v/>
      </c>
      <c r="K102" s="0" t="str">
        <f aca="false">IF(H102="","",IF(H102&gt;6,"",(H102+100000)*1000+ROW()))</f>
        <v/>
      </c>
    </row>
    <row r="103" customFormat="false" ht="15" hidden="false" customHeight="false" outlineLevel="0" collapsed="false">
      <c r="A103" s="12"/>
      <c r="B103" s="12"/>
      <c r="C103" s="13"/>
      <c r="D103" s="12"/>
      <c r="E103" s="14"/>
      <c r="F103" s="12"/>
      <c r="G103" s="9" t="str">
        <f aca="false">IF(OR(A103="",N(C103)&lt;=0),"",IF(E103="",Settings!$B$3,IF(D103="months",EDATE(E103,C103),E103+C103*IF(D103="weeks",7,1))))</f>
        <v/>
      </c>
      <c r="H103" s="15" t="str">
        <f aca="false">IF(G103="","",G103-Settings!$B$3)</f>
        <v/>
      </c>
      <c r="I103" s="16" t="str">
        <f aca="false">IF(H103="","",IF(H103&lt;0,"Overdue",IF(H103=0,"Due today",IF(H103&lt;=6,"This week","Later"))))</f>
        <v/>
      </c>
      <c r="J103" s="16" t="str">
        <f aca="false">IF(G103="","",IF(F103="Rotate",IFERROR(INDEX(Settings!$A$6:$A$11,MOD(INT((G103-DATE(2024,1,1))/7)+ROW(),COUNTA(Settings!$A$6:$A$11))+1),""),F103))</f>
        <v/>
      </c>
      <c r="K103" s="0" t="str">
        <f aca="false">IF(H103="","",IF(H103&gt;6,"",(H103+100000)*1000+ROW()))</f>
        <v/>
      </c>
    </row>
    <row r="104" customFormat="false" ht="15" hidden="false" customHeight="false" outlineLevel="0" collapsed="false">
      <c r="A104" s="12"/>
      <c r="B104" s="12"/>
      <c r="C104" s="13"/>
      <c r="D104" s="12"/>
      <c r="E104" s="14"/>
      <c r="F104" s="12"/>
      <c r="G104" s="9" t="str">
        <f aca="false">IF(OR(A104="",N(C104)&lt;=0),"",IF(E104="",Settings!$B$3,IF(D104="months",EDATE(E104,C104),E104+C104*IF(D104="weeks",7,1))))</f>
        <v/>
      </c>
      <c r="H104" s="15" t="str">
        <f aca="false">IF(G104="","",G104-Settings!$B$3)</f>
        <v/>
      </c>
      <c r="I104" s="16" t="str">
        <f aca="false">IF(H104="","",IF(H104&lt;0,"Overdue",IF(H104=0,"Due today",IF(H104&lt;=6,"This week","Later"))))</f>
        <v/>
      </c>
      <c r="J104" s="16" t="str">
        <f aca="false">IF(G104="","",IF(F104="Rotate",IFERROR(INDEX(Settings!$A$6:$A$11,MOD(INT((G104-DATE(2024,1,1))/7)+ROW(),COUNTA(Settings!$A$6:$A$11))+1),""),F104))</f>
        <v/>
      </c>
      <c r="K104" s="0" t="str">
        <f aca="false">IF(H104="","",IF(H104&gt;6,"",(H104+100000)*1000+ROW()))</f>
        <v/>
      </c>
    </row>
    <row r="105" customFormat="false" ht="15" hidden="false" customHeight="false" outlineLevel="0" collapsed="false">
      <c r="A105" s="12"/>
      <c r="B105" s="12"/>
      <c r="C105" s="13"/>
      <c r="D105" s="12"/>
      <c r="E105" s="14"/>
      <c r="F105" s="12"/>
      <c r="G105" s="9" t="str">
        <f aca="false">IF(OR(A105="",N(C105)&lt;=0),"",IF(E105="",Settings!$B$3,IF(D105="months",EDATE(E105,C105),E105+C105*IF(D105="weeks",7,1))))</f>
        <v/>
      </c>
      <c r="H105" s="15" t="str">
        <f aca="false">IF(G105="","",G105-Settings!$B$3)</f>
        <v/>
      </c>
      <c r="I105" s="16" t="str">
        <f aca="false">IF(H105="","",IF(H105&lt;0,"Overdue",IF(H105=0,"Due today",IF(H105&lt;=6,"This week","Later"))))</f>
        <v/>
      </c>
      <c r="J105" s="16" t="str">
        <f aca="false">IF(G105="","",IF(F105="Rotate",IFERROR(INDEX(Settings!$A$6:$A$11,MOD(INT((G105-DATE(2024,1,1))/7)+ROW(),COUNTA(Settings!$A$6:$A$11))+1),""),F105))</f>
        <v/>
      </c>
      <c r="K105" s="0" t="str">
        <f aca="false">IF(H105="","",IF(H105&gt;6,"",(H105+100000)*1000+ROW()))</f>
        <v/>
      </c>
    </row>
  </sheetData>
  <conditionalFormatting sqref="A6:J105">
    <cfRule type="expression" priority="2" aboveAverage="0" equalAverage="0" bottom="0" percent="0" rank="0" text="" dxfId="0">
      <formula>$I6="Overdue"</formula>
    </cfRule>
    <cfRule type="expression" priority="3" aboveAverage="0" equalAverage="0" bottom="0" percent="0" rank="0" text="" dxfId="1">
      <formula>$I6="Due today"</formula>
    </cfRule>
  </conditionalFormatting>
  <conditionalFormatting sqref="G6:J105">
    <cfRule type="expression" priority="4" aboveAverage="0" equalAverage="0" bottom="0" percent="0" rank="0" text="" dxfId="2">
      <formula>$I6="This week"</formula>
    </cfRule>
  </conditionalFormatting>
  <dataValidations count="4">
    <dataValidation allowBlank="true" error="Pick days, weeks or months." errorStyle="stop" operator="between" showDropDown="false" showErrorMessage="true" showInputMessage="false" sqref="D6:D105" type="list">
      <formula1>"days,weeks,months"</formula1>
      <formula2>0</formula2>
    </dataValidation>
    <dataValidation allowBlank="true" errorStyle="stop" operator="between" showDropDown="false" showErrorMessage="false" showInputMessage="false" sqref="F6:F105" type="list">
      <formula1>Settings!$D$6:$D$12</formula1>
      <formula2>0</formula2>
    </dataValidation>
    <dataValidation allowBlank="true" error="Type a whole number, e.g. 2." errorStyle="stop" operator="greaterThan" showDropDown="false" showErrorMessage="true" showInputMessage="false" sqref="C6:C105" type="whole">
      <formula1>0</formula1>
      <formula2>0</formula2>
    </dataValidation>
    <dataValidation allowBlank="true" error="Type a date, e.g. 3/15/2027." errorStyle="stop" operator="greaterThan" showDropDown="false" showErrorMessage="true" showInputMessage="false" sqref="E6:E105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E84"/>
    <pageSetUpPr fitToPage="fals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true" outlineLevel="0" max="4" min="4" style="0" width="13"/>
  </cols>
  <sheetData>
    <row r="1" customFormat="false" ht="19.7" hidden="false" customHeight="false" outlineLevel="0" collapsed="false">
      <c r="A1" s="5" t="s">
        <v>64</v>
      </c>
    </row>
    <row r="3" customFormat="false" ht="15" hidden="false" customHeight="false" outlineLevel="0" collapsed="false">
      <c r="A3" s="18" t="s">
        <v>65</v>
      </c>
      <c r="B3" s="19" t="n">
        <f aca="true">TODAY()</f>
        <v>46320</v>
      </c>
      <c r="C3" s="6" t="s">
        <v>66</v>
      </c>
    </row>
    <row r="5" customFormat="false" ht="15" hidden="false" customHeight="false" outlineLevel="0" collapsed="false">
      <c r="A5" s="20" t="s">
        <v>67</v>
      </c>
      <c r="D5" s="17" t="s">
        <v>68</v>
      </c>
    </row>
    <row r="6" customFormat="false" ht="15" hidden="false" customHeight="false" outlineLevel="0" collapsed="false">
      <c r="A6" s="12" t="s">
        <v>38</v>
      </c>
      <c r="D6" s="0" t="str">
        <f aca="false">IF(A6="","",A6)</f>
        <v>Alex</v>
      </c>
    </row>
    <row r="7" customFormat="false" ht="15" hidden="false" customHeight="false" outlineLevel="0" collapsed="false">
      <c r="A7" s="12" t="s">
        <v>34</v>
      </c>
      <c r="D7" s="0" t="str">
        <f aca="false">IF(A7="","",A7)</f>
        <v>Sam</v>
      </c>
    </row>
    <row r="8" customFormat="false" ht="15" hidden="false" customHeight="false" outlineLevel="0" collapsed="false">
      <c r="A8" s="12" t="s">
        <v>40</v>
      </c>
      <c r="D8" s="0" t="str">
        <f aca="false">IF(A8="","",A8)</f>
        <v>Jordan</v>
      </c>
    </row>
    <row r="9" customFormat="false" ht="15" hidden="false" customHeight="false" outlineLevel="0" collapsed="false">
      <c r="A9" s="12"/>
      <c r="D9" s="0" t="str">
        <f aca="false">IF(A9="","",A9)</f>
        <v/>
      </c>
    </row>
    <row r="10" customFormat="false" ht="15" hidden="false" customHeight="false" outlineLevel="0" collapsed="false">
      <c r="A10" s="12"/>
      <c r="D10" s="0" t="str">
        <f aca="false">IF(A10="","",A10)</f>
        <v/>
      </c>
    </row>
    <row r="11" customFormat="false" ht="15" hidden="false" customHeight="false" outlineLevel="0" collapsed="false">
      <c r="A11" s="12"/>
      <c r="D11" s="0" t="str">
        <f aca="false">IF(A11="","",A11)</f>
        <v/>
      </c>
    </row>
    <row r="12" customFormat="false" ht="15" hidden="false" customHeight="false" outlineLevel="0" collapsed="false">
      <c r="D12" s="0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2026-10-25T18:30:24Z</dcterms:created>
  <dc:creator>openpyxl</dc:creator>
  <dc:description/>
  <dc:language>en-US</dc:language>
  <cp:lastModifiedBy/>
  <dcterms:modified xsi:type="dcterms:W3CDTF">2026-10-25T18:30:24Z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